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M:\240 oddeleni investic\-- PROJEKTY\-- Rekonstrukce  chodniku KRNAP 2017\17_PD_TCH Ruzova hora-Snezka\Vykaz Vymer_k naceneni\"/>
    </mc:Choice>
  </mc:AlternateContent>
  <bookViews>
    <workbookView xWindow="636" yWindow="600" windowWidth="27492" windowHeight="13992"/>
  </bookViews>
  <sheets>
    <sheet name="Rekapitulace stavby" sheetId="1" r:id="rId1"/>
    <sheet name="15-02-1 - Plocha u stanic..." sheetId="2" r:id="rId2"/>
    <sheet name="15-02-2 - Úsek I. - Chodn..." sheetId="3" r:id="rId3"/>
    <sheet name="15-02-3 - Úsek II. - Mezi..." sheetId="4" r:id="rId4"/>
    <sheet name="15-02-4 - Úsek III. - Sch..." sheetId="5" r:id="rId5"/>
    <sheet name="15-02-5 - Úsek IV. - Odbo..." sheetId="6" r:id="rId6"/>
    <sheet name="15-02-6 - Řetězové zábradlí" sheetId="7" r:id="rId7"/>
  </sheets>
  <definedNames>
    <definedName name="_xlnm.Print_Titles" localSheetId="1">'15-02-1 - Plocha u stanic...'!$127:$127</definedName>
    <definedName name="_xlnm.Print_Titles" localSheetId="2">'15-02-2 - Úsek I. - Chodn...'!$125:$125</definedName>
    <definedName name="_xlnm.Print_Titles" localSheetId="3">'15-02-3 - Úsek II. - Mezi...'!$128:$128</definedName>
    <definedName name="_xlnm.Print_Titles" localSheetId="4">'15-02-4 - Úsek III. - Sch...'!$128:$128</definedName>
    <definedName name="_xlnm.Print_Titles" localSheetId="5">'15-02-5 - Úsek IV. - Odbo...'!$126:$126</definedName>
    <definedName name="_xlnm.Print_Titles" localSheetId="6">'15-02-6 - Řetězové zábradlí'!$128:$128</definedName>
    <definedName name="_xlnm.Print_Titles" localSheetId="0">'Rekapitulace stavby'!$85:$85</definedName>
    <definedName name="_xlnm.Print_Area" localSheetId="1">'15-02-1 - Plocha u stanic...'!$C$4:$Q$70,'15-02-1 - Plocha u stanic...'!$C$76:$Q$111,'15-02-1 - Plocha u stanic...'!$C$117:$Q$232</definedName>
    <definedName name="_xlnm.Print_Area" localSheetId="2">'15-02-2 - Úsek I. - Chodn...'!$C$4:$Q$70,'15-02-2 - Úsek I. - Chodn...'!$C$76:$Q$109,'15-02-2 - Úsek I. - Chodn...'!$C$115:$Q$188</definedName>
    <definedName name="_xlnm.Print_Area" localSheetId="3">'15-02-3 - Úsek II. - Mezi...'!$C$4:$Q$70,'15-02-3 - Úsek II. - Mezi...'!$C$76:$Q$112,'15-02-3 - Úsek II. - Mezi...'!$C$118:$Q$239</definedName>
    <definedName name="_xlnm.Print_Area" localSheetId="4">'15-02-4 - Úsek III. - Sch...'!$C$4:$Q$70,'15-02-4 - Úsek III. - Sch...'!$C$76:$Q$112,'15-02-4 - Úsek III. - Sch...'!$C$118:$Q$269</definedName>
    <definedName name="_xlnm.Print_Area" localSheetId="5">'15-02-5 - Úsek IV. - Odbo...'!$C$4:$Q$70,'15-02-5 - Úsek IV. - Odbo...'!$C$76:$Q$110,'15-02-5 - Úsek IV. - Odbo...'!$C$116:$Q$202</definedName>
    <definedName name="_xlnm.Print_Area" localSheetId="6">'15-02-6 - Řetězové zábradlí'!$C$4:$Q$70,'15-02-6 - Řetězové zábradlí'!$C$76:$Q$112,'15-02-6 - Řetězové zábradlí'!$C$118:$Q$211</definedName>
    <definedName name="_xlnm.Print_Area" localSheetId="0">'Rekapitulace stavby'!$C$4:$AP$70,'Rekapitulace stavby'!$C$76:$AP$101</definedName>
  </definedNames>
  <calcPr calcId="152511"/>
</workbook>
</file>

<file path=xl/calcChain.xml><?xml version="1.0" encoding="utf-8"?>
<calcChain xmlns="http://schemas.openxmlformats.org/spreadsheetml/2006/main">
  <c r="BA93" i="1" l="1"/>
  <c r="AZ93" i="1"/>
  <c r="BI211" i="7"/>
  <c r="BH211" i="7"/>
  <c r="BG211" i="7"/>
  <c r="BF211" i="7"/>
  <c r="X211" i="7"/>
  <c r="W211" i="7"/>
  <c r="V211" i="7"/>
  <c r="BK211" i="7" s="1"/>
  <c r="P211" i="7" s="1"/>
  <c r="BE211" i="7" s="1"/>
  <c r="BI210" i="7"/>
  <c r="BH210" i="7"/>
  <c r="BG210" i="7"/>
  <c r="BF210" i="7"/>
  <c r="X210" i="7"/>
  <c r="W210" i="7"/>
  <c r="V210" i="7"/>
  <c r="BK210" i="7" s="1"/>
  <c r="P210" i="7" s="1"/>
  <c r="BE210" i="7" s="1"/>
  <c r="BI209" i="7"/>
  <c r="BH209" i="7"/>
  <c r="BG209" i="7"/>
  <c r="BF209" i="7"/>
  <c r="X209" i="7"/>
  <c r="W209" i="7"/>
  <c r="V209" i="7"/>
  <c r="BK209" i="7" s="1"/>
  <c r="P209" i="7" s="1"/>
  <c r="BE209" i="7" s="1"/>
  <c r="BI208" i="7"/>
  <c r="BH208" i="7"/>
  <c r="BG208" i="7"/>
  <c r="BF208" i="7"/>
  <c r="X208" i="7"/>
  <c r="W208" i="7"/>
  <c r="V208" i="7"/>
  <c r="BK208" i="7" s="1"/>
  <c r="P208" i="7" s="1"/>
  <c r="BE208" i="7" s="1"/>
  <c r="BI207" i="7"/>
  <c r="BH207" i="7"/>
  <c r="BG207" i="7"/>
  <c r="BF207" i="7"/>
  <c r="X207" i="7"/>
  <c r="W207" i="7"/>
  <c r="V207" i="7"/>
  <c r="BK207" i="7" s="1"/>
  <c r="P207" i="7" s="1"/>
  <c r="BE207" i="7" s="1"/>
  <c r="BI203" i="7"/>
  <c r="BH203" i="7"/>
  <c r="BG203" i="7"/>
  <c r="BF203" i="7"/>
  <c r="X203" i="7"/>
  <c r="W203" i="7"/>
  <c r="W199" i="7" s="1"/>
  <c r="H101" i="7" s="1"/>
  <c r="AD203" i="7"/>
  <c r="AB203" i="7"/>
  <c r="Z203" i="7"/>
  <c r="V203" i="7"/>
  <c r="BI200" i="7"/>
  <c r="BH200" i="7"/>
  <c r="BG200" i="7"/>
  <c r="BF200" i="7"/>
  <c r="X200" i="7"/>
  <c r="X199" i="7" s="1"/>
  <c r="K101" i="7" s="1"/>
  <c r="W200" i="7"/>
  <c r="AD200" i="7"/>
  <c r="AB200" i="7"/>
  <c r="AB199" i="7" s="1"/>
  <c r="Z200" i="7"/>
  <c r="Z199" i="7" s="1"/>
  <c r="V200" i="7"/>
  <c r="BK200" i="7" s="1"/>
  <c r="BI196" i="7"/>
  <c r="BH196" i="7"/>
  <c r="BG196" i="7"/>
  <c r="BF196" i="7"/>
  <c r="X196" i="7"/>
  <c r="X195" i="7" s="1"/>
  <c r="K100" i="7" s="1"/>
  <c r="W196" i="7"/>
  <c r="W195" i="7" s="1"/>
  <c r="H100" i="7" s="1"/>
  <c r="AD196" i="7"/>
  <c r="AD195" i="7" s="1"/>
  <c r="AB196" i="7"/>
  <c r="AB195" i="7" s="1"/>
  <c r="Z196" i="7"/>
  <c r="Z195" i="7" s="1"/>
  <c r="P196" i="7"/>
  <c r="BE196" i="7" s="1"/>
  <c r="V196" i="7"/>
  <c r="BK196" i="7" s="1"/>
  <c r="BK195" i="7" s="1"/>
  <c r="M195" i="7" s="1"/>
  <c r="M100" i="7" s="1"/>
  <c r="BI193" i="7"/>
  <c r="BH193" i="7"/>
  <c r="BG193" i="7"/>
  <c r="BF193" i="7"/>
  <c r="X193" i="7"/>
  <c r="X192" i="7" s="1"/>
  <c r="K99" i="7" s="1"/>
  <c r="W193" i="7"/>
  <c r="W192" i="7" s="1"/>
  <c r="H99" i="7" s="1"/>
  <c r="AD193" i="7"/>
  <c r="AD192" i="7" s="1"/>
  <c r="AB193" i="7"/>
  <c r="AB192" i="7" s="1"/>
  <c r="AB186" i="7" s="1"/>
  <c r="Z193" i="7"/>
  <c r="Z192" i="7" s="1"/>
  <c r="P193" i="7"/>
  <c r="BE193" i="7" s="1"/>
  <c r="V193" i="7"/>
  <c r="BK193" i="7" s="1"/>
  <c r="BK192" i="7" s="1"/>
  <c r="M192" i="7" s="1"/>
  <c r="M99" i="7" s="1"/>
  <c r="BI190" i="7"/>
  <c r="BH190" i="7"/>
  <c r="BG190" i="7"/>
  <c r="BF190" i="7"/>
  <c r="X190" i="7"/>
  <c r="W190" i="7"/>
  <c r="AD190" i="7"/>
  <c r="AB190" i="7"/>
  <c r="Z190" i="7"/>
  <c r="P190" i="7"/>
  <c r="BE190" i="7" s="1"/>
  <c r="V190" i="7"/>
  <c r="BK190" i="7" s="1"/>
  <c r="BI188" i="7"/>
  <c r="BH188" i="7"/>
  <c r="BG188" i="7"/>
  <c r="BF188" i="7"/>
  <c r="X188" i="7"/>
  <c r="W188" i="7"/>
  <c r="AD188" i="7"/>
  <c r="AD187" i="7" s="1"/>
  <c r="AB188" i="7"/>
  <c r="AB187" i="7" s="1"/>
  <c r="Z188" i="7"/>
  <c r="V188" i="7"/>
  <c r="BI183" i="7"/>
  <c r="BH183" i="7"/>
  <c r="BG183" i="7"/>
  <c r="BF183" i="7"/>
  <c r="X183" i="7"/>
  <c r="W183" i="7"/>
  <c r="AD183" i="7"/>
  <c r="AB183" i="7"/>
  <c r="Z183" i="7"/>
  <c r="V183" i="7"/>
  <c r="BK183" i="7" s="1"/>
  <c r="BI182" i="7"/>
  <c r="BH182" i="7"/>
  <c r="BG182" i="7"/>
  <c r="BF182" i="7"/>
  <c r="X182" i="7"/>
  <c r="W182" i="7"/>
  <c r="AD182" i="7"/>
  <c r="AB182" i="7"/>
  <c r="Z182" i="7"/>
  <c r="V182" i="7"/>
  <c r="BI181" i="7"/>
  <c r="BH181" i="7"/>
  <c r="BG181" i="7"/>
  <c r="BF181" i="7"/>
  <c r="X181" i="7"/>
  <c r="W181" i="7"/>
  <c r="AD181" i="7"/>
  <c r="AB181" i="7"/>
  <c r="Z181" i="7"/>
  <c r="V181" i="7"/>
  <c r="BI176" i="7"/>
  <c r="BH176" i="7"/>
  <c r="BG176" i="7"/>
  <c r="BF176" i="7"/>
  <c r="X176" i="7"/>
  <c r="W176" i="7"/>
  <c r="AD176" i="7"/>
  <c r="AB176" i="7"/>
  <c r="Z176" i="7"/>
  <c r="V176" i="7"/>
  <c r="BI175" i="7"/>
  <c r="BH175" i="7"/>
  <c r="BG175" i="7"/>
  <c r="BF175" i="7"/>
  <c r="X175" i="7"/>
  <c r="W175" i="7"/>
  <c r="AD175" i="7"/>
  <c r="AB175" i="7"/>
  <c r="Z175" i="7"/>
  <c r="P175" i="7"/>
  <c r="BE175" i="7" s="1"/>
  <c r="V175" i="7"/>
  <c r="BK175" i="7" s="1"/>
  <c r="BI173" i="7"/>
  <c r="BH173" i="7"/>
  <c r="BG173" i="7"/>
  <c r="BF173" i="7"/>
  <c r="X173" i="7"/>
  <c r="W173" i="7"/>
  <c r="AD173" i="7"/>
  <c r="AB173" i="7"/>
  <c r="Z173" i="7"/>
  <c r="BK173" i="7"/>
  <c r="V173" i="7"/>
  <c r="P173" i="7" s="1"/>
  <c r="BE173" i="7" s="1"/>
  <c r="BI172" i="7"/>
  <c r="BH172" i="7"/>
  <c r="BG172" i="7"/>
  <c r="BF172" i="7"/>
  <c r="X172" i="7"/>
  <c r="W172" i="7"/>
  <c r="AD172" i="7"/>
  <c r="AB172" i="7"/>
  <c r="Z172" i="7"/>
  <c r="P172" i="7"/>
  <c r="BE172" i="7" s="1"/>
  <c r="V172" i="7"/>
  <c r="BK172" i="7" s="1"/>
  <c r="BI170" i="7"/>
  <c r="BH170" i="7"/>
  <c r="BG170" i="7"/>
  <c r="BF170" i="7"/>
  <c r="BE170" i="7"/>
  <c r="X170" i="7"/>
  <c r="W170" i="7"/>
  <c r="W169" i="7" s="1"/>
  <c r="H96" i="7" s="1"/>
  <c r="AD170" i="7"/>
  <c r="AB170" i="7"/>
  <c r="Z170" i="7"/>
  <c r="BK170" i="7"/>
  <c r="V170" i="7"/>
  <c r="P170" i="7" s="1"/>
  <c r="BI166" i="7"/>
  <c r="BH166" i="7"/>
  <c r="BG166" i="7"/>
  <c r="BF166" i="7"/>
  <c r="X166" i="7"/>
  <c r="W166" i="7"/>
  <c r="AD166" i="7"/>
  <c r="AB166" i="7"/>
  <c r="Z166" i="7"/>
  <c r="BK166" i="7"/>
  <c r="V166" i="7"/>
  <c r="P166" i="7" s="1"/>
  <c r="BE166" i="7" s="1"/>
  <c r="BI164" i="7"/>
  <c r="BH164" i="7"/>
  <c r="BG164" i="7"/>
  <c r="BF164" i="7"/>
  <c r="X164" i="7"/>
  <c r="W164" i="7"/>
  <c r="AD164" i="7"/>
  <c r="AB164" i="7"/>
  <c r="Z164" i="7"/>
  <c r="V164" i="7"/>
  <c r="BI162" i="7"/>
  <c r="BH162" i="7"/>
  <c r="BG162" i="7"/>
  <c r="BF162" i="7"/>
  <c r="X162" i="7"/>
  <c r="X161" i="7" s="1"/>
  <c r="K94" i="7" s="1"/>
  <c r="W162" i="7"/>
  <c r="AD162" i="7"/>
  <c r="AD161" i="7" s="1"/>
  <c r="AB162" i="7"/>
  <c r="AB161" i="7" s="1"/>
  <c r="Z162" i="7"/>
  <c r="Z161" i="7" s="1"/>
  <c r="P162" i="7"/>
  <c r="BE162" i="7" s="1"/>
  <c r="V162" i="7"/>
  <c r="BK162" i="7" s="1"/>
  <c r="BI157" i="7"/>
  <c r="BH157" i="7"/>
  <c r="BG157" i="7"/>
  <c r="BF157" i="7"/>
  <c r="X157" i="7"/>
  <c r="W157" i="7"/>
  <c r="AD157" i="7"/>
  <c r="AB157" i="7"/>
  <c r="Z157" i="7"/>
  <c r="V157" i="7"/>
  <c r="BK157" i="7" s="1"/>
  <c r="BI153" i="7"/>
  <c r="BH153" i="7"/>
  <c r="BG153" i="7"/>
  <c r="BF153" i="7"/>
  <c r="X153" i="7"/>
  <c r="W153" i="7"/>
  <c r="AD153" i="7"/>
  <c r="AB153" i="7"/>
  <c r="Z153" i="7"/>
  <c r="V153" i="7"/>
  <c r="BI151" i="7"/>
  <c r="BH151" i="7"/>
  <c r="BG151" i="7"/>
  <c r="BF151" i="7"/>
  <c r="X151" i="7"/>
  <c r="W151" i="7"/>
  <c r="AD151" i="7"/>
  <c r="AB151" i="7"/>
  <c r="Z151" i="7"/>
  <c r="V151" i="7"/>
  <c r="BI150" i="7"/>
  <c r="BH150" i="7"/>
  <c r="BG150" i="7"/>
  <c r="BF150" i="7"/>
  <c r="X150" i="7"/>
  <c r="W150" i="7"/>
  <c r="AD150" i="7"/>
  <c r="AD149" i="7" s="1"/>
  <c r="AB150" i="7"/>
  <c r="Z150" i="7"/>
  <c r="V150" i="7"/>
  <c r="BI147" i="7"/>
  <c r="BH147" i="7"/>
  <c r="BG147" i="7"/>
  <c r="BF147" i="7"/>
  <c r="X147" i="7"/>
  <c r="W147" i="7"/>
  <c r="AD147" i="7"/>
  <c r="AB147" i="7"/>
  <c r="Z147" i="7"/>
  <c r="V147" i="7"/>
  <c r="P147" i="7" s="1"/>
  <c r="BE147" i="7" s="1"/>
  <c r="BI145" i="7"/>
  <c r="BH145" i="7"/>
  <c r="BG145" i="7"/>
  <c r="BF145" i="7"/>
  <c r="X145" i="7"/>
  <c r="W145" i="7"/>
  <c r="AD145" i="7"/>
  <c r="AB145" i="7"/>
  <c r="Z145" i="7"/>
  <c r="P145" i="7"/>
  <c r="BE145" i="7" s="1"/>
  <c r="V145" i="7"/>
  <c r="BK145" i="7" s="1"/>
  <c r="BI144" i="7"/>
  <c r="BH144" i="7"/>
  <c r="BG144" i="7"/>
  <c r="BF144" i="7"/>
  <c r="X144" i="7"/>
  <c r="W144" i="7"/>
  <c r="AD144" i="7"/>
  <c r="AB144" i="7"/>
  <c r="Z144" i="7"/>
  <c r="V144" i="7"/>
  <c r="BI142" i="7"/>
  <c r="BH142" i="7"/>
  <c r="BG142" i="7"/>
  <c r="BF142" i="7"/>
  <c r="X142" i="7"/>
  <c r="W142" i="7"/>
  <c r="AD142" i="7"/>
  <c r="AB142" i="7"/>
  <c r="AB141" i="7" s="1"/>
  <c r="Z142" i="7"/>
  <c r="P142" i="7"/>
  <c r="BE142" i="7" s="1"/>
  <c r="V142" i="7"/>
  <c r="BK142" i="7" s="1"/>
  <c r="BI139" i="7"/>
  <c r="BH139" i="7"/>
  <c r="BG139" i="7"/>
  <c r="BF139" i="7"/>
  <c r="X139" i="7"/>
  <c r="W139" i="7"/>
  <c r="AD139" i="7"/>
  <c r="AB139" i="7"/>
  <c r="Z139" i="7"/>
  <c r="V139" i="7"/>
  <c r="BI137" i="7"/>
  <c r="BH137" i="7"/>
  <c r="BG137" i="7"/>
  <c r="BF137" i="7"/>
  <c r="X137" i="7"/>
  <c r="X136" i="7" s="1"/>
  <c r="K91" i="7" s="1"/>
  <c r="W137" i="7"/>
  <c r="W136" i="7" s="1"/>
  <c r="H91" i="7" s="1"/>
  <c r="AD137" i="7"/>
  <c r="AD136" i="7" s="1"/>
  <c r="AB137" i="7"/>
  <c r="AB136" i="7" s="1"/>
  <c r="Z137" i="7"/>
  <c r="Z136" i="7" s="1"/>
  <c r="V137" i="7"/>
  <c r="BI134" i="7"/>
  <c r="BH134" i="7"/>
  <c r="BG134" i="7"/>
  <c r="BF134" i="7"/>
  <c r="X134" i="7"/>
  <c r="W134" i="7"/>
  <c r="AD134" i="7"/>
  <c r="AB134" i="7"/>
  <c r="Z134" i="7"/>
  <c r="V134" i="7"/>
  <c r="P134" i="7" s="1"/>
  <c r="BE134" i="7" s="1"/>
  <c r="BI132" i="7"/>
  <c r="BH132" i="7"/>
  <c r="BG132" i="7"/>
  <c r="BF132" i="7"/>
  <c r="X132" i="7"/>
  <c r="W132" i="7"/>
  <c r="AD132" i="7"/>
  <c r="AB132" i="7"/>
  <c r="Z132" i="7"/>
  <c r="P132" i="7"/>
  <c r="BE132" i="7" s="1"/>
  <c r="V132" i="7"/>
  <c r="BK132" i="7" s="1"/>
  <c r="M126" i="7"/>
  <c r="M125" i="7"/>
  <c r="F125" i="7"/>
  <c r="F123" i="7"/>
  <c r="F121" i="7"/>
  <c r="BI110" i="7"/>
  <c r="BH110" i="7"/>
  <c r="BG110" i="7"/>
  <c r="BF110" i="7"/>
  <c r="BI109" i="7"/>
  <c r="BH109" i="7"/>
  <c r="BG109" i="7"/>
  <c r="BF109" i="7"/>
  <c r="BI108" i="7"/>
  <c r="BH108" i="7"/>
  <c r="BG108" i="7"/>
  <c r="BF108" i="7"/>
  <c r="BI107" i="7"/>
  <c r="BH107" i="7"/>
  <c r="BG107" i="7"/>
  <c r="BF107" i="7"/>
  <c r="BI106" i="7"/>
  <c r="BH106" i="7"/>
  <c r="BG106" i="7"/>
  <c r="BF106" i="7"/>
  <c r="BI105" i="7"/>
  <c r="BH105" i="7"/>
  <c r="BG105" i="7"/>
  <c r="BF105" i="7"/>
  <c r="M84" i="7"/>
  <c r="M83" i="7"/>
  <c r="F83" i="7"/>
  <c r="M81" i="7"/>
  <c r="F81" i="7"/>
  <c r="F79" i="7"/>
  <c r="O15" i="7"/>
  <c r="E15" i="7"/>
  <c r="F126" i="7" s="1"/>
  <c r="O14" i="7"/>
  <c r="O9" i="7"/>
  <c r="M123" i="7" s="1"/>
  <c r="F6" i="7"/>
  <c r="W190" i="6"/>
  <c r="H99" i="6" s="1"/>
  <c r="BA92" i="1"/>
  <c r="AZ92" i="1"/>
  <c r="BI202" i="6"/>
  <c r="BH202" i="6"/>
  <c r="BG202" i="6"/>
  <c r="BF202" i="6"/>
  <c r="X202" i="6"/>
  <c r="W202" i="6"/>
  <c r="P202" i="6"/>
  <c r="BE202" i="6" s="1"/>
  <c r="V202" i="6"/>
  <c r="BK202" i="6" s="1"/>
  <c r="BI201" i="6"/>
  <c r="BH201" i="6"/>
  <c r="BG201" i="6"/>
  <c r="BF201" i="6"/>
  <c r="X201" i="6"/>
  <c r="W201" i="6"/>
  <c r="P201" i="6"/>
  <c r="BE201" i="6" s="1"/>
  <c r="V201" i="6"/>
  <c r="BK201" i="6" s="1"/>
  <c r="BI200" i="6"/>
  <c r="BH200" i="6"/>
  <c r="BG200" i="6"/>
  <c r="BF200" i="6"/>
  <c r="X200" i="6"/>
  <c r="W200" i="6"/>
  <c r="P200" i="6"/>
  <c r="BE200" i="6" s="1"/>
  <c r="V200" i="6"/>
  <c r="BK200" i="6" s="1"/>
  <c r="BI199" i="6"/>
  <c r="BH199" i="6"/>
  <c r="BG199" i="6"/>
  <c r="BF199" i="6"/>
  <c r="X199" i="6"/>
  <c r="W199" i="6"/>
  <c r="P199" i="6"/>
  <c r="BE199" i="6" s="1"/>
  <c r="V199" i="6"/>
  <c r="BK199" i="6" s="1"/>
  <c r="BI198" i="6"/>
  <c r="BH198" i="6"/>
  <c r="BG198" i="6"/>
  <c r="BF198" i="6"/>
  <c r="X198" i="6"/>
  <c r="X197" i="6" s="1"/>
  <c r="K100" i="6" s="1"/>
  <c r="W198" i="6"/>
  <c r="W197" i="6" s="1"/>
  <c r="H100" i="6" s="1"/>
  <c r="P198" i="6"/>
  <c r="BE198" i="6" s="1"/>
  <c r="V198" i="6"/>
  <c r="BK198" i="6" s="1"/>
  <c r="BK197" i="6" s="1"/>
  <c r="M197" i="6" s="1"/>
  <c r="M100" i="6" s="1"/>
  <c r="BI194" i="6"/>
  <c r="BH194" i="6"/>
  <c r="BG194" i="6"/>
  <c r="BF194" i="6"/>
  <c r="X194" i="6"/>
  <c r="W194" i="6"/>
  <c r="AD194" i="6"/>
  <c r="AB194" i="6"/>
  <c r="Z194" i="6"/>
  <c r="P194" i="6"/>
  <c r="BE194" i="6" s="1"/>
  <c r="V194" i="6"/>
  <c r="BK194" i="6" s="1"/>
  <c r="BI191" i="6"/>
  <c r="BH191" i="6"/>
  <c r="BG191" i="6"/>
  <c r="BF191" i="6"/>
  <c r="BE191" i="6"/>
  <c r="X191" i="6"/>
  <c r="W191" i="6"/>
  <c r="AD191" i="6"/>
  <c r="AB191" i="6"/>
  <c r="AB190" i="6" s="1"/>
  <c r="Z191" i="6"/>
  <c r="BK191" i="6"/>
  <c r="BK190" i="6" s="1"/>
  <c r="M190" i="6" s="1"/>
  <c r="M99" i="6" s="1"/>
  <c r="V191" i="6"/>
  <c r="P191" i="6" s="1"/>
  <c r="BI187" i="6"/>
  <c r="BH187" i="6"/>
  <c r="BG187" i="6"/>
  <c r="BF187" i="6"/>
  <c r="X187" i="6"/>
  <c r="X186" i="6" s="1"/>
  <c r="W187" i="6"/>
  <c r="W186" i="6" s="1"/>
  <c r="H98" i="6" s="1"/>
  <c r="AD187" i="6"/>
  <c r="AD186" i="6" s="1"/>
  <c r="AB187" i="6"/>
  <c r="AB186" i="6" s="1"/>
  <c r="Z187" i="6"/>
  <c r="Z186" i="6" s="1"/>
  <c r="V187" i="6"/>
  <c r="K98" i="6"/>
  <c r="BI184" i="6"/>
  <c r="BH184" i="6"/>
  <c r="BG184" i="6"/>
  <c r="BF184" i="6"/>
  <c r="X184" i="6"/>
  <c r="X183" i="6" s="1"/>
  <c r="W184" i="6"/>
  <c r="W183" i="6" s="1"/>
  <c r="H97" i="6" s="1"/>
  <c r="AD184" i="6"/>
  <c r="AD183" i="6" s="1"/>
  <c r="AB184" i="6"/>
  <c r="AB183" i="6" s="1"/>
  <c r="Z184" i="6"/>
  <c r="Z183" i="6" s="1"/>
  <c r="V184" i="6"/>
  <c r="K97" i="6"/>
  <c r="BI180" i="6"/>
  <c r="BH180" i="6"/>
  <c r="BG180" i="6"/>
  <c r="BF180" i="6"/>
  <c r="X180" i="6"/>
  <c r="X176" i="6" s="1"/>
  <c r="W180" i="6"/>
  <c r="AD180" i="6"/>
  <c r="AB180" i="6"/>
  <c r="Z180" i="6"/>
  <c r="V180" i="6"/>
  <c r="P180" i="6" s="1"/>
  <c r="BE180" i="6" s="1"/>
  <c r="BI177" i="6"/>
  <c r="BH177" i="6"/>
  <c r="BG177" i="6"/>
  <c r="BF177" i="6"/>
  <c r="X177" i="6"/>
  <c r="W177" i="6"/>
  <c r="AD177" i="6"/>
  <c r="AB177" i="6"/>
  <c r="Z177" i="6"/>
  <c r="P177" i="6"/>
  <c r="BE177" i="6" s="1"/>
  <c r="V177" i="6"/>
  <c r="BK177" i="6" s="1"/>
  <c r="BI173" i="6"/>
  <c r="BH173" i="6"/>
  <c r="BG173" i="6"/>
  <c r="BF173" i="6"/>
  <c r="X173" i="6"/>
  <c r="W173" i="6"/>
  <c r="AD173" i="6"/>
  <c r="AB173" i="6"/>
  <c r="Z173" i="6"/>
  <c r="V173" i="6"/>
  <c r="BI172" i="6"/>
  <c r="BH172" i="6"/>
  <c r="BG172" i="6"/>
  <c r="BF172" i="6"/>
  <c r="X172" i="6"/>
  <c r="X171" i="6" s="1"/>
  <c r="K94" i="6" s="1"/>
  <c r="W172" i="6"/>
  <c r="W171" i="6" s="1"/>
  <c r="H94" i="6" s="1"/>
  <c r="AD172" i="6"/>
  <c r="AB172" i="6"/>
  <c r="Z172" i="6"/>
  <c r="Z171" i="6" s="1"/>
  <c r="V172" i="6"/>
  <c r="BK172" i="6" s="1"/>
  <c r="BI169" i="6"/>
  <c r="BH169" i="6"/>
  <c r="BG169" i="6"/>
  <c r="BF169" i="6"/>
  <c r="X169" i="6"/>
  <c r="X168" i="6" s="1"/>
  <c r="K93" i="6" s="1"/>
  <c r="W169" i="6"/>
  <c r="W168" i="6" s="1"/>
  <c r="AD169" i="6"/>
  <c r="AD168" i="6" s="1"/>
  <c r="AB169" i="6"/>
  <c r="AB168" i="6" s="1"/>
  <c r="Z169" i="6"/>
  <c r="Z168" i="6" s="1"/>
  <c r="V169" i="6"/>
  <c r="BK169" i="6" s="1"/>
  <c r="BK168" i="6" s="1"/>
  <c r="M168" i="6" s="1"/>
  <c r="M93" i="6" s="1"/>
  <c r="H93" i="6"/>
  <c r="BI164" i="6"/>
  <c r="BH164" i="6"/>
  <c r="BG164" i="6"/>
  <c r="BF164" i="6"/>
  <c r="X164" i="6"/>
  <c r="W164" i="6"/>
  <c r="AD164" i="6"/>
  <c r="AB164" i="6"/>
  <c r="Z164" i="6"/>
  <c r="V164" i="6"/>
  <c r="BK164" i="6" s="1"/>
  <c r="BI162" i="6"/>
  <c r="BH162" i="6"/>
  <c r="BG162" i="6"/>
  <c r="BF162" i="6"/>
  <c r="X162" i="6"/>
  <c r="W162" i="6"/>
  <c r="AD162" i="6"/>
  <c r="AB162" i="6"/>
  <c r="Z162" i="6"/>
  <c r="BK162" i="6"/>
  <c r="V162" i="6"/>
  <c r="P162" i="6" s="1"/>
  <c r="BE162" i="6" s="1"/>
  <c r="BI158" i="6"/>
  <c r="BH158" i="6"/>
  <c r="BG158" i="6"/>
  <c r="BF158" i="6"/>
  <c r="X158" i="6"/>
  <c r="W158" i="6"/>
  <c r="AD158" i="6"/>
  <c r="AB158" i="6"/>
  <c r="Z158" i="6"/>
  <c r="V158" i="6"/>
  <c r="BI154" i="6"/>
  <c r="BH154" i="6"/>
  <c r="BG154" i="6"/>
  <c r="BF154" i="6"/>
  <c r="X154" i="6"/>
  <c r="W154" i="6"/>
  <c r="AD154" i="6"/>
  <c r="AB154" i="6"/>
  <c r="Z154" i="6"/>
  <c r="V154" i="6"/>
  <c r="BK154" i="6" s="1"/>
  <c r="BI151" i="6"/>
  <c r="BH151" i="6"/>
  <c r="BG151" i="6"/>
  <c r="BF151" i="6"/>
  <c r="X151" i="6"/>
  <c r="W151" i="6"/>
  <c r="AD151" i="6"/>
  <c r="AB151" i="6"/>
  <c r="Z151" i="6"/>
  <c r="V151" i="6"/>
  <c r="P151" i="6" s="1"/>
  <c r="BE151" i="6" s="1"/>
  <c r="BI148" i="6"/>
  <c r="BH148" i="6"/>
  <c r="BG148" i="6"/>
  <c r="BF148" i="6"/>
  <c r="X148" i="6"/>
  <c r="X147" i="6" s="1"/>
  <c r="K91" i="6" s="1"/>
  <c r="W148" i="6"/>
  <c r="W147" i="6" s="1"/>
  <c r="H91" i="6" s="1"/>
  <c r="AD148" i="6"/>
  <c r="AD147" i="6" s="1"/>
  <c r="AB148" i="6"/>
  <c r="AB147" i="6" s="1"/>
  <c r="Z148" i="6"/>
  <c r="Z147" i="6" s="1"/>
  <c r="BK148" i="6"/>
  <c r="BK147" i="6" s="1"/>
  <c r="M147" i="6" s="1"/>
  <c r="M91" i="6" s="1"/>
  <c r="V148" i="6"/>
  <c r="P148" i="6" s="1"/>
  <c r="BE148" i="6" s="1"/>
  <c r="BI145" i="6"/>
  <c r="BH145" i="6"/>
  <c r="BG145" i="6"/>
  <c r="BF145" i="6"/>
  <c r="X145" i="6"/>
  <c r="W145" i="6"/>
  <c r="AD145" i="6"/>
  <c r="AB145" i="6"/>
  <c r="Z145" i="6"/>
  <c r="BK145" i="6"/>
  <c r="V145" i="6"/>
  <c r="P145" i="6" s="1"/>
  <c r="BE145" i="6" s="1"/>
  <c r="BI143" i="6"/>
  <c r="BH143" i="6"/>
  <c r="BG143" i="6"/>
  <c r="BF143" i="6"/>
  <c r="X143" i="6"/>
  <c r="W143" i="6"/>
  <c r="AD143" i="6"/>
  <c r="AB143" i="6"/>
  <c r="Z143" i="6"/>
  <c r="BK143" i="6"/>
  <c r="V143" i="6"/>
  <c r="P143" i="6" s="1"/>
  <c r="BE143" i="6" s="1"/>
  <c r="BI141" i="6"/>
  <c r="BH141" i="6"/>
  <c r="BG141" i="6"/>
  <c r="BF141" i="6"/>
  <c r="X141" i="6"/>
  <c r="W141" i="6"/>
  <c r="AD141" i="6"/>
  <c r="AB141" i="6"/>
  <c r="Z141" i="6"/>
  <c r="V141" i="6"/>
  <c r="BI138" i="6"/>
  <c r="BH138" i="6"/>
  <c r="BG138" i="6"/>
  <c r="BF138" i="6"/>
  <c r="X138" i="6"/>
  <c r="W138" i="6"/>
  <c r="AD138" i="6"/>
  <c r="AB138" i="6"/>
  <c r="Z138" i="6"/>
  <c r="V138" i="6"/>
  <c r="BI136" i="6"/>
  <c r="BH136" i="6"/>
  <c r="BG136" i="6"/>
  <c r="BF136" i="6"/>
  <c r="X136" i="6"/>
  <c r="W136" i="6"/>
  <c r="AD136" i="6"/>
  <c r="AB136" i="6"/>
  <c r="Z136" i="6"/>
  <c r="P136" i="6"/>
  <c r="BE136" i="6" s="1"/>
  <c r="V136" i="6"/>
  <c r="BK136" i="6" s="1"/>
  <c r="BI130" i="6"/>
  <c r="BH130" i="6"/>
  <c r="BG130" i="6"/>
  <c r="BF130" i="6"/>
  <c r="X130" i="6"/>
  <c r="X129" i="6" s="1"/>
  <c r="W130" i="6"/>
  <c r="AD130" i="6"/>
  <c r="AB130" i="6"/>
  <c r="Z130" i="6"/>
  <c r="Z129" i="6" s="1"/>
  <c r="BK130" i="6"/>
  <c r="P130" i="6"/>
  <c r="BE130" i="6" s="1"/>
  <c r="V130" i="6"/>
  <c r="M124" i="6"/>
  <c r="M123" i="6"/>
  <c r="F123" i="6"/>
  <c r="F121" i="6"/>
  <c r="F119" i="6"/>
  <c r="BI108" i="6"/>
  <c r="BH108" i="6"/>
  <c r="BG108" i="6"/>
  <c r="BF108" i="6"/>
  <c r="BI107" i="6"/>
  <c r="BH107" i="6"/>
  <c r="BG107" i="6"/>
  <c r="BF107" i="6"/>
  <c r="BI106" i="6"/>
  <c r="BH106" i="6"/>
  <c r="BG106" i="6"/>
  <c r="BF106" i="6"/>
  <c r="BI105" i="6"/>
  <c r="BH105" i="6"/>
  <c r="BG105" i="6"/>
  <c r="BF105" i="6"/>
  <c r="BI104" i="6"/>
  <c r="BH104" i="6"/>
  <c r="BG104" i="6"/>
  <c r="BF104" i="6"/>
  <c r="BI103" i="6"/>
  <c r="BH103" i="6"/>
  <c r="BG103" i="6"/>
  <c r="BF103" i="6"/>
  <c r="M84" i="6"/>
  <c r="M83" i="6"/>
  <c r="F83" i="6"/>
  <c r="F81" i="6"/>
  <c r="F79" i="6"/>
  <c r="O15" i="6"/>
  <c r="E15" i="6"/>
  <c r="F124" i="6" s="1"/>
  <c r="O14" i="6"/>
  <c r="O9" i="6"/>
  <c r="F6" i="6"/>
  <c r="AD253" i="5"/>
  <c r="X215" i="5"/>
  <c r="K94" i="5" s="1"/>
  <c r="AB175" i="5"/>
  <c r="BA91" i="1"/>
  <c r="AZ91" i="1"/>
  <c r="BI269" i="5"/>
  <c r="BH269" i="5"/>
  <c r="BG269" i="5"/>
  <c r="BF269" i="5"/>
  <c r="X269" i="5"/>
  <c r="W269" i="5"/>
  <c r="V269" i="5"/>
  <c r="BK269" i="5" s="1"/>
  <c r="P269" i="5" s="1"/>
  <c r="BE269" i="5" s="1"/>
  <c r="BI268" i="5"/>
  <c r="BH268" i="5"/>
  <c r="BG268" i="5"/>
  <c r="BF268" i="5"/>
  <c r="X268" i="5"/>
  <c r="W268" i="5"/>
  <c r="V268" i="5"/>
  <c r="BK268" i="5" s="1"/>
  <c r="P268" i="5" s="1"/>
  <c r="BE268" i="5" s="1"/>
  <c r="BI267" i="5"/>
  <c r="BH267" i="5"/>
  <c r="BG267" i="5"/>
  <c r="BF267" i="5"/>
  <c r="X267" i="5"/>
  <c r="W267" i="5"/>
  <c r="P267" i="5"/>
  <c r="BE267" i="5" s="1"/>
  <c r="V267" i="5"/>
  <c r="BK267" i="5" s="1"/>
  <c r="BI266" i="5"/>
  <c r="BH266" i="5"/>
  <c r="BG266" i="5"/>
  <c r="BF266" i="5"/>
  <c r="X266" i="5"/>
  <c r="W266" i="5"/>
  <c r="V266" i="5"/>
  <c r="BK266" i="5" s="1"/>
  <c r="P266" i="5" s="1"/>
  <c r="BE266" i="5" s="1"/>
  <c r="BI265" i="5"/>
  <c r="BH265" i="5"/>
  <c r="BG265" i="5"/>
  <c r="BF265" i="5"/>
  <c r="X265" i="5"/>
  <c r="W265" i="5"/>
  <c r="W264" i="5" s="1"/>
  <c r="H102" i="5" s="1"/>
  <c r="BK265" i="5"/>
  <c r="P265" i="5" s="1"/>
  <c r="BE265" i="5" s="1"/>
  <c r="V265" i="5"/>
  <c r="BI261" i="5"/>
  <c r="BH261" i="5"/>
  <c r="BG261" i="5"/>
  <c r="BF261" i="5"/>
  <c r="X261" i="5"/>
  <c r="W261" i="5"/>
  <c r="AD261" i="5"/>
  <c r="AB261" i="5"/>
  <c r="Z261" i="5"/>
  <c r="V261" i="5"/>
  <c r="BI258" i="5"/>
  <c r="BH258" i="5"/>
  <c r="BG258" i="5"/>
  <c r="BF258" i="5"/>
  <c r="X258" i="5"/>
  <c r="X257" i="5" s="1"/>
  <c r="K101" i="5" s="1"/>
  <c r="W258" i="5"/>
  <c r="AD258" i="5"/>
  <c r="AD257" i="5" s="1"/>
  <c r="AB258" i="5"/>
  <c r="AB257" i="5" s="1"/>
  <c r="Z258" i="5"/>
  <c r="Z257" i="5" s="1"/>
  <c r="V258" i="5"/>
  <c r="BI254" i="5"/>
  <c r="BH254" i="5"/>
  <c r="BG254" i="5"/>
  <c r="BF254" i="5"/>
  <c r="X254" i="5"/>
  <c r="X253" i="5" s="1"/>
  <c r="K100" i="5" s="1"/>
  <c r="W254" i="5"/>
  <c r="W253" i="5" s="1"/>
  <c r="H100" i="5" s="1"/>
  <c r="AD254" i="5"/>
  <c r="AB254" i="5"/>
  <c r="AB253" i="5" s="1"/>
  <c r="Z254" i="5"/>
  <c r="Z253" i="5" s="1"/>
  <c r="V254" i="5"/>
  <c r="BI251" i="5"/>
  <c r="BH251" i="5"/>
  <c r="BG251" i="5"/>
  <c r="BF251" i="5"/>
  <c r="X251" i="5"/>
  <c r="X250" i="5" s="1"/>
  <c r="K99" i="5" s="1"/>
  <c r="W251" i="5"/>
  <c r="W250" i="5" s="1"/>
  <c r="AD251" i="5"/>
  <c r="AD250" i="5" s="1"/>
  <c r="AB251" i="5"/>
  <c r="AB250" i="5" s="1"/>
  <c r="Z251" i="5"/>
  <c r="Z250" i="5" s="1"/>
  <c r="V251" i="5"/>
  <c r="H99" i="5"/>
  <c r="BI247" i="5"/>
  <c r="BH247" i="5"/>
  <c r="BG247" i="5"/>
  <c r="BF247" i="5"/>
  <c r="X247" i="5"/>
  <c r="W247" i="5"/>
  <c r="AD247" i="5"/>
  <c r="AB247" i="5"/>
  <c r="Z247" i="5"/>
  <c r="V247" i="5"/>
  <c r="BI245" i="5"/>
  <c r="BH245" i="5"/>
  <c r="BG245" i="5"/>
  <c r="BF245" i="5"/>
  <c r="X245" i="5"/>
  <c r="W245" i="5"/>
  <c r="AD245" i="5"/>
  <c r="AB245" i="5"/>
  <c r="Z245" i="5"/>
  <c r="P245" i="5"/>
  <c r="BE245" i="5" s="1"/>
  <c r="V245" i="5"/>
  <c r="BK245" i="5" s="1"/>
  <c r="BI243" i="5"/>
  <c r="BH243" i="5"/>
  <c r="BG243" i="5"/>
  <c r="BF243" i="5"/>
  <c r="X243" i="5"/>
  <c r="X242" i="5" s="1"/>
  <c r="K98" i="5" s="1"/>
  <c r="W243" i="5"/>
  <c r="AD243" i="5"/>
  <c r="AD242" i="5" s="1"/>
  <c r="AB243" i="5"/>
  <c r="Z243" i="5"/>
  <c r="Z242" i="5" s="1"/>
  <c r="P243" i="5"/>
  <c r="BE243" i="5" s="1"/>
  <c r="V243" i="5"/>
  <c r="BK243" i="5" s="1"/>
  <c r="BI239" i="5"/>
  <c r="BH239" i="5"/>
  <c r="BG239" i="5"/>
  <c r="BF239" i="5"/>
  <c r="X239" i="5"/>
  <c r="W239" i="5"/>
  <c r="AD239" i="5"/>
  <c r="AB239" i="5"/>
  <c r="Z239" i="5"/>
  <c r="V239" i="5"/>
  <c r="BI238" i="5"/>
  <c r="BH238" i="5"/>
  <c r="BG238" i="5"/>
  <c r="BF238" i="5"/>
  <c r="X238" i="5"/>
  <c r="W238" i="5"/>
  <c r="AD238" i="5"/>
  <c r="AB238" i="5"/>
  <c r="Z238" i="5"/>
  <c r="V238" i="5"/>
  <c r="P238" i="5" s="1"/>
  <c r="BE238" i="5" s="1"/>
  <c r="BI237" i="5"/>
  <c r="BH237" i="5"/>
  <c r="BG237" i="5"/>
  <c r="BF237" i="5"/>
  <c r="X237" i="5"/>
  <c r="W237" i="5"/>
  <c r="AD237" i="5"/>
  <c r="AB237" i="5"/>
  <c r="Z237" i="5"/>
  <c r="BK237" i="5"/>
  <c r="V237" i="5"/>
  <c r="P237" i="5" s="1"/>
  <c r="BE237" i="5" s="1"/>
  <c r="BI236" i="5"/>
  <c r="BH236" i="5"/>
  <c r="BG236" i="5"/>
  <c r="BF236" i="5"/>
  <c r="X236" i="5"/>
  <c r="X235" i="5" s="1"/>
  <c r="K96" i="5" s="1"/>
  <c r="W236" i="5"/>
  <c r="AD236" i="5"/>
  <c r="AB236" i="5"/>
  <c r="Z236" i="5"/>
  <c r="Z235" i="5" s="1"/>
  <c r="V236" i="5"/>
  <c r="BI232" i="5"/>
  <c r="BH232" i="5"/>
  <c r="BG232" i="5"/>
  <c r="BF232" i="5"/>
  <c r="X232" i="5"/>
  <c r="W232" i="5"/>
  <c r="AD232" i="5"/>
  <c r="AB232" i="5"/>
  <c r="Z232" i="5"/>
  <c r="V232" i="5"/>
  <c r="BI230" i="5"/>
  <c r="BH230" i="5"/>
  <c r="BG230" i="5"/>
  <c r="BF230" i="5"/>
  <c r="X230" i="5"/>
  <c r="W230" i="5"/>
  <c r="AD230" i="5"/>
  <c r="AB230" i="5"/>
  <c r="Z230" i="5"/>
  <c r="V230" i="5"/>
  <c r="BI228" i="5"/>
  <c r="BH228" i="5"/>
  <c r="BG228" i="5"/>
  <c r="BF228" i="5"/>
  <c r="X228" i="5"/>
  <c r="W228" i="5"/>
  <c r="AD228" i="5"/>
  <c r="AB228" i="5"/>
  <c r="Z228" i="5"/>
  <c r="BK228" i="5"/>
  <c r="P228" i="5"/>
  <c r="BE228" i="5" s="1"/>
  <c r="V228" i="5"/>
  <c r="BI225" i="5"/>
  <c r="BH225" i="5"/>
  <c r="BG225" i="5"/>
  <c r="BF225" i="5"/>
  <c r="X225" i="5"/>
  <c r="W225" i="5"/>
  <c r="AD225" i="5"/>
  <c r="AB225" i="5"/>
  <c r="Z225" i="5"/>
  <c r="V225" i="5"/>
  <c r="BI223" i="5"/>
  <c r="BH223" i="5"/>
  <c r="BG223" i="5"/>
  <c r="BF223" i="5"/>
  <c r="X223" i="5"/>
  <c r="W223" i="5"/>
  <c r="AD223" i="5"/>
  <c r="AB223" i="5"/>
  <c r="AB222" i="5" s="1"/>
  <c r="Z223" i="5"/>
  <c r="V223" i="5"/>
  <c r="BI220" i="5"/>
  <c r="BH220" i="5"/>
  <c r="BG220" i="5"/>
  <c r="BF220" i="5"/>
  <c r="X220" i="5"/>
  <c r="W220" i="5"/>
  <c r="AD220" i="5"/>
  <c r="AB220" i="5"/>
  <c r="Z220" i="5"/>
  <c r="V220" i="5"/>
  <c r="BI219" i="5"/>
  <c r="BH219" i="5"/>
  <c r="BG219" i="5"/>
  <c r="BF219" i="5"/>
  <c r="X219" i="5"/>
  <c r="W219" i="5"/>
  <c r="AD219" i="5"/>
  <c r="AB219" i="5"/>
  <c r="Z219" i="5"/>
  <c r="V219" i="5"/>
  <c r="BI217" i="5"/>
  <c r="BH217" i="5"/>
  <c r="BG217" i="5"/>
  <c r="BF217" i="5"/>
  <c r="X217" i="5"/>
  <c r="W217" i="5"/>
  <c r="AD217" i="5"/>
  <c r="AB217" i="5"/>
  <c r="Z217" i="5"/>
  <c r="V217" i="5"/>
  <c r="P217" i="5" s="1"/>
  <c r="BE217" i="5" s="1"/>
  <c r="BI216" i="5"/>
  <c r="BH216" i="5"/>
  <c r="BG216" i="5"/>
  <c r="BF216" i="5"/>
  <c r="X216" i="5"/>
  <c r="W216" i="5"/>
  <c r="W215" i="5" s="1"/>
  <c r="H94" i="5" s="1"/>
  <c r="AD216" i="5"/>
  <c r="AB216" i="5"/>
  <c r="Z216" i="5"/>
  <c r="Z215" i="5" s="1"/>
  <c r="BK216" i="5"/>
  <c r="V216" i="5"/>
  <c r="P216" i="5" s="1"/>
  <c r="BE216" i="5" s="1"/>
  <c r="BI213" i="5"/>
  <c r="BH213" i="5"/>
  <c r="BG213" i="5"/>
  <c r="BF213" i="5"/>
  <c r="X213" i="5"/>
  <c r="W213" i="5"/>
  <c r="AD213" i="5"/>
  <c r="AB213" i="5"/>
  <c r="Z213" i="5"/>
  <c r="V213" i="5"/>
  <c r="BI208" i="5"/>
  <c r="BH208" i="5"/>
  <c r="BG208" i="5"/>
  <c r="BF208" i="5"/>
  <c r="X208" i="5"/>
  <c r="W208" i="5"/>
  <c r="AD208" i="5"/>
  <c r="AB208" i="5"/>
  <c r="Z208" i="5"/>
  <c r="V208" i="5"/>
  <c r="BI205" i="5"/>
  <c r="BH205" i="5"/>
  <c r="BG205" i="5"/>
  <c r="BF205" i="5"/>
  <c r="X205" i="5"/>
  <c r="W205" i="5"/>
  <c r="AD205" i="5"/>
  <c r="AB205" i="5"/>
  <c r="Z205" i="5"/>
  <c r="V205" i="5"/>
  <c r="BI202" i="5"/>
  <c r="BH202" i="5"/>
  <c r="BG202" i="5"/>
  <c r="BF202" i="5"/>
  <c r="X202" i="5"/>
  <c r="W202" i="5"/>
  <c r="AD202" i="5"/>
  <c r="AB202" i="5"/>
  <c r="Z202" i="5"/>
  <c r="V202" i="5"/>
  <c r="P202" i="5" s="1"/>
  <c r="BE202" i="5" s="1"/>
  <c r="BI199" i="5"/>
  <c r="BH199" i="5"/>
  <c r="BG199" i="5"/>
  <c r="BF199" i="5"/>
  <c r="X199" i="5"/>
  <c r="W199" i="5"/>
  <c r="AD199" i="5"/>
  <c r="AB199" i="5"/>
  <c r="Z199" i="5"/>
  <c r="BK199" i="5"/>
  <c r="V199" i="5"/>
  <c r="P199" i="5" s="1"/>
  <c r="BE199" i="5" s="1"/>
  <c r="BI196" i="5"/>
  <c r="BH196" i="5"/>
  <c r="BG196" i="5"/>
  <c r="BF196" i="5"/>
  <c r="X196" i="5"/>
  <c r="W196" i="5"/>
  <c r="AD196" i="5"/>
  <c r="AB196" i="5"/>
  <c r="Z196" i="5"/>
  <c r="V196" i="5"/>
  <c r="BI194" i="5"/>
  <c r="BH194" i="5"/>
  <c r="BG194" i="5"/>
  <c r="BF194" i="5"/>
  <c r="X194" i="5"/>
  <c r="W194" i="5"/>
  <c r="AD194" i="5"/>
  <c r="AB194" i="5"/>
  <c r="Z194" i="5"/>
  <c r="V194" i="5"/>
  <c r="BI192" i="5"/>
  <c r="BH192" i="5"/>
  <c r="BG192" i="5"/>
  <c r="BF192" i="5"/>
  <c r="X192" i="5"/>
  <c r="W192" i="5"/>
  <c r="AD192" i="5"/>
  <c r="AB192" i="5"/>
  <c r="Z192" i="5"/>
  <c r="V192" i="5"/>
  <c r="P192" i="5" s="1"/>
  <c r="BE192" i="5" s="1"/>
  <c r="BI190" i="5"/>
  <c r="BH190" i="5"/>
  <c r="BG190" i="5"/>
  <c r="BF190" i="5"/>
  <c r="X190" i="5"/>
  <c r="W190" i="5"/>
  <c r="AD190" i="5"/>
  <c r="AB190" i="5"/>
  <c r="Z190" i="5"/>
  <c r="BK190" i="5"/>
  <c r="V190" i="5"/>
  <c r="P190" i="5" s="1"/>
  <c r="BE190" i="5" s="1"/>
  <c r="BI188" i="5"/>
  <c r="BH188" i="5"/>
  <c r="BG188" i="5"/>
  <c r="BF188" i="5"/>
  <c r="X188" i="5"/>
  <c r="X187" i="5" s="1"/>
  <c r="K93" i="5" s="1"/>
  <c r="W188" i="5"/>
  <c r="AD188" i="5"/>
  <c r="AD187" i="5" s="1"/>
  <c r="AB188" i="5"/>
  <c r="Z188" i="5"/>
  <c r="Z187" i="5" s="1"/>
  <c r="V188" i="5"/>
  <c r="BI185" i="5"/>
  <c r="BH185" i="5"/>
  <c r="BG185" i="5"/>
  <c r="BF185" i="5"/>
  <c r="X185" i="5"/>
  <c r="W185" i="5"/>
  <c r="AD185" i="5"/>
  <c r="AB185" i="5"/>
  <c r="Z185" i="5"/>
  <c r="V185" i="5"/>
  <c r="BI181" i="5"/>
  <c r="BH181" i="5"/>
  <c r="BG181" i="5"/>
  <c r="BF181" i="5"/>
  <c r="X181" i="5"/>
  <c r="W181" i="5"/>
  <c r="AD181" i="5"/>
  <c r="AD180" i="5" s="1"/>
  <c r="AB181" i="5"/>
  <c r="AB180" i="5" s="1"/>
  <c r="Z181" i="5"/>
  <c r="V181" i="5"/>
  <c r="BI178" i="5"/>
  <c r="BH178" i="5"/>
  <c r="BG178" i="5"/>
  <c r="BF178" i="5"/>
  <c r="X178" i="5"/>
  <c r="W178" i="5"/>
  <c r="AD178" i="5"/>
  <c r="AB178" i="5"/>
  <c r="Z178" i="5"/>
  <c r="V178" i="5"/>
  <c r="BI176" i="5"/>
  <c r="BH176" i="5"/>
  <c r="BG176" i="5"/>
  <c r="BF176" i="5"/>
  <c r="X176" i="5"/>
  <c r="X175" i="5" s="1"/>
  <c r="W176" i="5"/>
  <c r="W175" i="5" s="1"/>
  <c r="AD176" i="5"/>
  <c r="AB176" i="5"/>
  <c r="Z176" i="5"/>
  <c r="Z175" i="5" s="1"/>
  <c r="BK176" i="5"/>
  <c r="P176" i="5"/>
  <c r="BE176" i="5" s="1"/>
  <c r="V176" i="5"/>
  <c r="K91" i="5"/>
  <c r="H91" i="5"/>
  <c r="BI173" i="5"/>
  <c r="BH173" i="5"/>
  <c r="BG173" i="5"/>
  <c r="BF173" i="5"/>
  <c r="X173" i="5"/>
  <c r="W173" i="5"/>
  <c r="AD173" i="5"/>
  <c r="AB173" i="5"/>
  <c r="Z173" i="5"/>
  <c r="P173" i="5"/>
  <c r="BE173" i="5" s="1"/>
  <c r="V173" i="5"/>
  <c r="BK173" i="5" s="1"/>
  <c r="BI170" i="5"/>
  <c r="BH170" i="5"/>
  <c r="BG170" i="5"/>
  <c r="BF170" i="5"/>
  <c r="X170" i="5"/>
  <c r="W170" i="5"/>
  <c r="AD170" i="5"/>
  <c r="AB170" i="5"/>
  <c r="Z170" i="5"/>
  <c r="V170" i="5"/>
  <c r="BI168" i="5"/>
  <c r="BH168" i="5"/>
  <c r="BG168" i="5"/>
  <c r="BF168" i="5"/>
  <c r="X168" i="5"/>
  <c r="W168" i="5"/>
  <c r="AD168" i="5"/>
  <c r="AB168" i="5"/>
  <c r="Z168" i="5"/>
  <c r="V168" i="5"/>
  <c r="BI166" i="5"/>
  <c r="BH166" i="5"/>
  <c r="BG166" i="5"/>
  <c r="BF166" i="5"/>
  <c r="X166" i="5"/>
  <c r="W166" i="5"/>
  <c r="AD166" i="5"/>
  <c r="AB166" i="5"/>
  <c r="Z166" i="5"/>
  <c r="V166" i="5"/>
  <c r="BI163" i="5"/>
  <c r="BH163" i="5"/>
  <c r="BG163" i="5"/>
  <c r="BF163" i="5"/>
  <c r="X163" i="5"/>
  <c r="W163" i="5"/>
  <c r="AD163" i="5"/>
  <c r="AB163" i="5"/>
  <c r="Z163" i="5"/>
  <c r="BK163" i="5"/>
  <c r="V163" i="5"/>
  <c r="P163" i="5" s="1"/>
  <c r="BE163" i="5" s="1"/>
  <c r="BI160" i="5"/>
  <c r="BH160" i="5"/>
  <c r="BG160" i="5"/>
  <c r="BF160" i="5"/>
  <c r="X160" i="5"/>
  <c r="W160" i="5"/>
  <c r="AD160" i="5"/>
  <c r="AB160" i="5"/>
  <c r="Z160" i="5"/>
  <c r="BK160" i="5"/>
  <c r="V160" i="5"/>
  <c r="P160" i="5" s="1"/>
  <c r="BE160" i="5" s="1"/>
  <c r="BI158" i="5"/>
  <c r="BH158" i="5"/>
  <c r="BG158" i="5"/>
  <c r="BF158" i="5"/>
  <c r="X158" i="5"/>
  <c r="W158" i="5"/>
  <c r="AD158" i="5"/>
  <c r="AB158" i="5"/>
  <c r="Z158" i="5"/>
  <c r="V158" i="5"/>
  <c r="BI156" i="5"/>
  <c r="BH156" i="5"/>
  <c r="BG156" i="5"/>
  <c r="BF156" i="5"/>
  <c r="X156" i="5"/>
  <c r="W156" i="5"/>
  <c r="AD156" i="5"/>
  <c r="AB156" i="5"/>
  <c r="Z156" i="5"/>
  <c r="V156" i="5"/>
  <c r="BI154" i="5"/>
  <c r="BH154" i="5"/>
  <c r="BG154" i="5"/>
  <c r="BF154" i="5"/>
  <c r="X154" i="5"/>
  <c r="W154" i="5"/>
  <c r="AD154" i="5"/>
  <c r="AB154" i="5"/>
  <c r="Z154" i="5"/>
  <c r="P154" i="5"/>
  <c r="BE154" i="5" s="1"/>
  <c r="V154" i="5"/>
  <c r="BK154" i="5" s="1"/>
  <c r="BI152" i="5"/>
  <c r="BH152" i="5"/>
  <c r="BG152" i="5"/>
  <c r="BF152" i="5"/>
  <c r="X152" i="5"/>
  <c r="W152" i="5"/>
  <c r="AD152" i="5"/>
  <c r="AB152" i="5"/>
  <c r="Z152" i="5"/>
  <c r="V152" i="5"/>
  <c r="BI145" i="5"/>
  <c r="BH145" i="5"/>
  <c r="BG145" i="5"/>
  <c r="BF145" i="5"/>
  <c r="X145" i="5"/>
  <c r="W145" i="5"/>
  <c r="AD145" i="5"/>
  <c r="AB145" i="5"/>
  <c r="Z145" i="5"/>
  <c r="V145" i="5"/>
  <c r="BI139" i="5"/>
  <c r="BH139" i="5"/>
  <c r="BG139" i="5"/>
  <c r="BF139" i="5"/>
  <c r="X139" i="5"/>
  <c r="W139" i="5"/>
  <c r="AD139" i="5"/>
  <c r="AB139" i="5"/>
  <c r="Z139" i="5"/>
  <c r="V139" i="5"/>
  <c r="BI136" i="5"/>
  <c r="BH136" i="5"/>
  <c r="BG136" i="5"/>
  <c r="BF136" i="5"/>
  <c r="X136" i="5"/>
  <c r="W136" i="5"/>
  <c r="AD136" i="5"/>
  <c r="AB136" i="5"/>
  <c r="Z136" i="5"/>
  <c r="V136" i="5"/>
  <c r="P136" i="5" s="1"/>
  <c r="BE136" i="5" s="1"/>
  <c r="BI134" i="5"/>
  <c r="BH134" i="5"/>
  <c r="BG134" i="5"/>
  <c r="BF134" i="5"/>
  <c r="X134" i="5"/>
  <c r="W134" i="5"/>
  <c r="W131" i="5" s="1"/>
  <c r="AD134" i="5"/>
  <c r="AB134" i="5"/>
  <c r="Z134" i="5"/>
  <c r="BK134" i="5"/>
  <c r="V134" i="5"/>
  <c r="P134" i="5" s="1"/>
  <c r="BE134" i="5" s="1"/>
  <c r="BI132" i="5"/>
  <c r="BH132" i="5"/>
  <c r="BG132" i="5"/>
  <c r="BF132" i="5"/>
  <c r="X132" i="5"/>
  <c r="X131" i="5" s="1"/>
  <c r="W132" i="5"/>
  <c r="AD132" i="5"/>
  <c r="AB132" i="5"/>
  <c r="Z132" i="5"/>
  <c r="Z131" i="5" s="1"/>
  <c r="V132" i="5"/>
  <c r="M126" i="5"/>
  <c r="M125" i="5"/>
  <c r="F125" i="5"/>
  <c r="F123" i="5"/>
  <c r="F121" i="5"/>
  <c r="BI110" i="5"/>
  <c r="BH110" i="5"/>
  <c r="BG110" i="5"/>
  <c r="BF110" i="5"/>
  <c r="BI109" i="5"/>
  <c r="BH109" i="5"/>
  <c r="BG109" i="5"/>
  <c r="BF109" i="5"/>
  <c r="BI108" i="5"/>
  <c r="BH108" i="5"/>
  <c r="BG108" i="5"/>
  <c r="BF108" i="5"/>
  <c r="BI107" i="5"/>
  <c r="BH107" i="5"/>
  <c r="BG107" i="5"/>
  <c r="BF107" i="5"/>
  <c r="BI106" i="5"/>
  <c r="BH106" i="5"/>
  <c r="BG106" i="5"/>
  <c r="BF106" i="5"/>
  <c r="BI105" i="5"/>
  <c r="BH105" i="5"/>
  <c r="BG105" i="5"/>
  <c r="BF105" i="5"/>
  <c r="M84" i="5"/>
  <c r="M83" i="5"/>
  <c r="F83" i="5"/>
  <c r="M81" i="5"/>
  <c r="F81" i="5"/>
  <c r="F79" i="5"/>
  <c r="O15" i="5"/>
  <c r="E15" i="5"/>
  <c r="O14" i="5"/>
  <c r="O9" i="5"/>
  <c r="M123" i="5" s="1"/>
  <c r="F6" i="5"/>
  <c r="BA90" i="1"/>
  <c r="AZ90" i="1"/>
  <c r="BI239" i="4"/>
  <c r="BH239" i="4"/>
  <c r="BG239" i="4"/>
  <c r="BF239" i="4"/>
  <c r="X239" i="4"/>
  <c r="W239" i="4"/>
  <c r="V239" i="4"/>
  <c r="BK239" i="4" s="1"/>
  <c r="P239" i="4" s="1"/>
  <c r="BE239" i="4" s="1"/>
  <c r="BI238" i="4"/>
  <c r="BH238" i="4"/>
  <c r="BG238" i="4"/>
  <c r="BF238" i="4"/>
  <c r="X238" i="4"/>
  <c r="W238" i="4"/>
  <c r="BK238" i="4"/>
  <c r="P238" i="4" s="1"/>
  <c r="BE238" i="4" s="1"/>
  <c r="V238" i="4"/>
  <c r="BI237" i="4"/>
  <c r="BH237" i="4"/>
  <c r="BG237" i="4"/>
  <c r="BF237" i="4"/>
  <c r="X237" i="4"/>
  <c r="W237" i="4"/>
  <c r="V237" i="4"/>
  <c r="BK237" i="4" s="1"/>
  <c r="P237" i="4" s="1"/>
  <c r="BE237" i="4" s="1"/>
  <c r="BI236" i="4"/>
  <c r="BH236" i="4"/>
  <c r="BG236" i="4"/>
  <c r="BF236" i="4"/>
  <c r="X236" i="4"/>
  <c r="W236" i="4"/>
  <c r="BK236" i="4"/>
  <c r="P236" i="4" s="1"/>
  <c r="BE236" i="4" s="1"/>
  <c r="V236" i="4"/>
  <c r="BI235" i="4"/>
  <c r="BH235" i="4"/>
  <c r="BG235" i="4"/>
  <c r="BF235" i="4"/>
  <c r="X235" i="4"/>
  <c r="W235" i="4"/>
  <c r="V235" i="4"/>
  <c r="BK235" i="4" s="1"/>
  <c r="BI231" i="4"/>
  <c r="BH231" i="4"/>
  <c r="BG231" i="4"/>
  <c r="BF231" i="4"/>
  <c r="X231" i="4"/>
  <c r="W231" i="4"/>
  <c r="W227" i="4" s="1"/>
  <c r="H101" i="4" s="1"/>
  <c r="AD231" i="4"/>
  <c r="AB231" i="4"/>
  <c r="Z231" i="4"/>
  <c r="BK231" i="4"/>
  <c r="V231" i="4"/>
  <c r="P231" i="4" s="1"/>
  <c r="BE231" i="4" s="1"/>
  <c r="BI228" i="4"/>
  <c r="BH228" i="4"/>
  <c r="BG228" i="4"/>
  <c r="BF228" i="4"/>
  <c r="X228" i="4"/>
  <c r="X227" i="4" s="1"/>
  <c r="K101" i="4" s="1"/>
  <c r="W228" i="4"/>
  <c r="AD228" i="4"/>
  <c r="AD227" i="4" s="1"/>
  <c r="AB228" i="4"/>
  <c r="Z228" i="4"/>
  <c r="Z227" i="4" s="1"/>
  <c r="V228" i="4"/>
  <c r="BI224" i="4"/>
  <c r="BH224" i="4"/>
  <c r="BG224" i="4"/>
  <c r="BF224" i="4"/>
  <c r="X224" i="4"/>
  <c r="X223" i="4" s="1"/>
  <c r="K100" i="4" s="1"/>
  <c r="W224" i="4"/>
  <c r="W223" i="4" s="1"/>
  <c r="H100" i="4" s="1"/>
  <c r="AD224" i="4"/>
  <c r="AD223" i="4" s="1"/>
  <c r="AB224" i="4"/>
  <c r="AB223" i="4" s="1"/>
  <c r="Z224" i="4"/>
  <c r="Z223" i="4" s="1"/>
  <c r="V224" i="4"/>
  <c r="BI221" i="4"/>
  <c r="BH221" i="4"/>
  <c r="BG221" i="4"/>
  <c r="BF221" i="4"/>
  <c r="X221" i="4"/>
  <c r="X220" i="4" s="1"/>
  <c r="K99" i="4" s="1"/>
  <c r="W221" i="4"/>
  <c r="W220" i="4" s="1"/>
  <c r="H99" i="4" s="1"/>
  <c r="AD221" i="4"/>
  <c r="AD220" i="4" s="1"/>
  <c r="AB221" i="4"/>
  <c r="AB220" i="4" s="1"/>
  <c r="Z221" i="4"/>
  <c r="Z220" i="4" s="1"/>
  <c r="V221" i="4"/>
  <c r="BI217" i="4"/>
  <c r="BH217" i="4"/>
  <c r="BG217" i="4"/>
  <c r="BF217" i="4"/>
  <c r="X217" i="4"/>
  <c r="W217" i="4"/>
  <c r="AD217" i="4"/>
  <c r="AB217" i="4"/>
  <c r="Z217" i="4"/>
  <c r="V217" i="4"/>
  <c r="BI215" i="4"/>
  <c r="BH215" i="4"/>
  <c r="BG215" i="4"/>
  <c r="BF215" i="4"/>
  <c r="X215" i="4"/>
  <c r="W215" i="4"/>
  <c r="W214" i="4" s="1"/>
  <c r="AD215" i="4"/>
  <c r="AD214" i="4" s="1"/>
  <c r="AB215" i="4"/>
  <c r="Z215" i="4"/>
  <c r="V215" i="4"/>
  <c r="H98" i="4"/>
  <c r="BI212" i="4"/>
  <c r="BH212" i="4"/>
  <c r="BG212" i="4"/>
  <c r="BF212" i="4"/>
  <c r="X212" i="4"/>
  <c r="W212" i="4"/>
  <c r="W210" i="4" s="1"/>
  <c r="H96" i="4" s="1"/>
  <c r="AD212" i="4"/>
  <c r="AB212" i="4"/>
  <c r="Z212" i="4"/>
  <c r="V212" i="4"/>
  <c r="BI211" i="4"/>
  <c r="BH211" i="4"/>
  <c r="BG211" i="4"/>
  <c r="BF211" i="4"/>
  <c r="X211" i="4"/>
  <c r="W211" i="4"/>
  <c r="AD211" i="4"/>
  <c r="AD210" i="4" s="1"/>
  <c r="AB211" i="4"/>
  <c r="Z211" i="4"/>
  <c r="V211" i="4"/>
  <c r="BI208" i="4"/>
  <c r="BH208" i="4"/>
  <c r="BG208" i="4"/>
  <c r="BF208" i="4"/>
  <c r="X208" i="4"/>
  <c r="W208" i="4"/>
  <c r="AD208" i="4"/>
  <c r="AB208" i="4"/>
  <c r="Z208" i="4"/>
  <c r="V208" i="4"/>
  <c r="BI206" i="4"/>
  <c r="BH206" i="4"/>
  <c r="BG206" i="4"/>
  <c r="BF206" i="4"/>
  <c r="X206" i="4"/>
  <c r="W206" i="4"/>
  <c r="AD206" i="4"/>
  <c r="AB206" i="4"/>
  <c r="Z206" i="4"/>
  <c r="BK206" i="4"/>
  <c r="P206" i="4"/>
  <c r="BE206" i="4" s="1"/>
  <c r="V206" i="4"/>
  <c r="BI204" i="4"/>
  <c r="BH204" i="4"/>
  <c r="BG204" i="4"/>
  <c r="BF204" i="4"/>
  <c r="X204" i="4"/>
  <c r="X203" i="4" s="1"/>
  <c r="K95" i="4" s="1"/>
  <c r="W204" i="4"/>
  <c r="W203" i="4" s="1"/>
  <c r="H95" i="4" s="1"/>
  <c r="AD204" i="4"/>
  <c r="AD203" i="4" s="1"/>
  <c r="AB204" i="4"/>
  <c r="Z204" i="4"/>
  <c r="Z203" i="4" s="1"/>
  <c r="V204" i="4"/>
  <c r="BI201" i="4"/>
  <c r="BH201" i="4"/>
  <c r="BG201" i="4"/>
  <c r="BF201" i="4"/>
  <c r="X201" i="4"/>
  <c r="W201" i="4"/>
  <c r="AD201" i="4"/>
  <c r="AB201" i="4"/>
  <c r="Z201" i="4"/>
  <c r="V201" i="4"/>
  <c r="BI199" i="4"/>
  <c r="BH199" i="4"/>
  <c r="BG199" i="4"/>
  <c r="BF199" i="4"/>
  <c r="X199" i="4"/>
  <c r="W199" i="4"/>
  <c r="W198" i="4" s="1"/>
  <c r="H94" i="4" s="1"/>
  <c r="AD199" i="4"/>
  <c r="AB199" i="4"/>
  <c r="AB198" i="4" s="1"/>
  <c r="Z199" i="4"/>
  <c r="V199" i="4"/>
  <c r="BI196" i="4"/>
  <c r="BH196" i="4"/>
  <c r="BG196" i="4"/>
  <c r="BF196" i="4"/>
  <c r="X196" i="4"/>
  <c r="W196" i="4"/>
  <c r="AD196" i="4"/>
  <c r="AB196" i="4"/>
  <c r="Z196" i="4"/>
  <c r="V196" i="4"/>
  <c r="BI194" i="4"/>
  <c r="BH194" i="4"/>
  <c r="BG194" i="4"/>
  <c r="BF194" i="4"/>
  <c r="X194" i="4"/>
  <c r="W194" i="4"/>
  <c r="AD194" i="4"/>
  <c r="AB194" i="4"/>
  <c r="Z194" i="4"/>
  <c r="P194" i="4"/>
  <c r="BE194" i="4" s="1"/>
  <c r="V194" i="4"/>
  <c r="BK194" i="4" s="1"/>
  <c r="BI192" i="4"/>
  <c r="BH192" i="4"/>
  <c r="BG192" i="4"/>
  <c r="BF192" i="4"/>
  <c r="X192" i="4"/>
  <c r="W192" i="4"/>
  <c r="AD192" i="4"/>
  <c r="AB192" i="4"/>
  <c r="Z192" i="4"/>
  <c r="P192" i="4"/>
  <c r="BE192" i="4" s="1"/>
  <c r="V192" i="4"/>
  <c r="BK192" i="4" s="1"/>
  <c r="BI190" i="4"/>
  <c r="BH190" i="4"/>
  <c r="BG190" i="4"/>
  <c r="BF190" i="4"/>
  <c r="X190" i="4"/>
  <c r="W190" i="4"/>
  <c r="AD190" i="4"/>
  <c r="AB190" i="4"/>
  <c r="Z190" i="4"/>
  <c r="V190" i="4"/>
  <c r="BI188" i="4"/>
  <c r="BH188" i="4"/>
  <c r="BG188" i="4"/>
  <c r="BF188" i="4"/>
  <c r="X188" i="4"/>
  <c r="W188" i="4"/>
  <c r="AD188" i="4"/>
  <c r="AB188" i="4"/>
  <c r="Z188" i="4"/>
  <c r="V188" i="4"/>
  <c r="BI186" i="4"/>
  <c r="BH186" i="4"/>
  <c r="BG186" i="4"/>
  <c r="BF186" i="4"/>
  <c r="X186" i="4"/>
  <c r="W186" i="4"/>
  <c r="AD186" i="4"/>
  <c r="AB186" i="4"/>
  <c r="Z186" i="4"/>
  <c r="V186" i="4"/>
  <c r="BI182" i="4"/>
  <c r="BH182" i="4"/>
  <c r="BG182" i="4"/>
  <c r="BF182" i="4"/>
  <c r="X182" i="4"/>
  <c r="W182" i="4"/>
  <c r="W181" i="4" s="1"/>
  <c r="H93" i="4" s="1"/>
  <c r="AD182" i="4"/>
  <c r="AB182" i="4"/>
  <c r="Z182" i="4"/>
  <c r="BK182" i="4"/>
  <c r="V182" i="4"/>
  <c r="P182" i="4" s="1"/>
  <c r="BE182" i="4" s="1"/>
  <c r="BI179" i="4"/>
  <c r="BH179" i="4"/>
  <c r="BG179" i="4"/>
  <c r="BF179" i="4"/>
  <c r="X179" i="4"/>
  <c r="X178" i="4" s="1"/>
  <c r="W179" i="4"/>
  <c r="W178" i="4" s="1"/>
  <c r="H92" i="4" s="1"/>
  <c r="AD179" i="4"/>
  <c r="AD178" i="4" s="1"/>
  <c r="AB179" i="4"/>
  <c r="AB178" i="4" s="1"/>
  <c r="Z179" i="4"/>
  <c r="Z178" i="4" s="1"/>
  <c r="V179" i="4"/>
  <c r="P179" i="4" s="1"/>
  <c r="BE179" i="4" s="1"/>
  <c r="K92" i="4"/>
  <c r="BI176" i="4"/>
  <c r="BH176" i="4"/>
  <c r="BG176" i="4"/>
  <c r="BF176" i="4"/>
  <c r="X176" i="4"/>
  <c r="W176" i="4"/>
  <c r="AD176" i="4"/>
  <c r="AD173" i="4" s="1"/>
  <c r="AB176" i="4"/>
  <c r="Z176" i="4"/>
  <c r="P176" i="4"/>
  <c r="BE176" i="4" s="1"/>
  <c r="V176" i="4"/>
  <c r="BK176" i="4" s="1"/>
  <c r="BI174" i="4"/>
  <c r="BH174" i="4"/>
  <c r="BG174" i="4"/>
  <c r="BF174" i="4"/>
  <c r="X174" i="4"/>
  <c r="W174" i="4"/>
  <c r="W173" i="4" s="1"/>
  <c r="H91" i="4" s="1"/>
  <c r="AD174" i="4"/>
  <c r="AB174" i="4"/>
  <c r="AB173" i="4" s="1"/>
  <c r="Z174" i="4"/>
  <c r="V174" i="4"/>
  <c r="BI171" i="4"/>
  <c r="BH171" i="4"/>
  <c r="BG171" i="4"/>
  <c r="BF171" i="4"/>
  <c r="X171" i="4"/>
  <c r="W171" i="4"/>
  <c r="AD171" i="4"/>
  <c r="AB171" i="4"/>
  <c r="Z171" i="4"/>
  <c r="V171" i="4"/>
  <c r="BI169" i="4"/>
  <c r="BH169" i="4"/>
  <c r="BG169" i="4"/>
  <c r="BF169" i="4"/>
  <c r="X169" i="4"/>
  <c r="W169" i="4"/>
  <c r="AD169" i="4"/>
  <c r="AB169" i="4"/>
  <c r="Z169" i="4"/>
  <c r="V169" i="4"/>
  <c r="BI167" i="4"/>
  <c r="BH167" i="4"/>
  <c r="BG167" i="4"/>
  <c r="BF167" i="4"/>
  <c r="X167" i="4"/>
  <c r="W167" i="4"/>
  <c r="AD167" i="4"/>
  <c r="AB167" i="4"/>
  <c r="Z167" i="4"/>
  <c r="V167" i="4"/>
  <c r="BI165" i="4"/>
  <c r="BH165" i="4"/>
  <c r="BG165" i="4"/>
  <c r="BF165" i="4"/>
  <c r="X165" i="4"/>
  <c r="W165" i="4"/>
  <c r="AD165" i="4"/>
  <c r="AB165" i="4"/>
  <c r="Z165" i="4"/>
  <c r="BK165" i="4"/>
  <c r="V165" i="4"/>
  <c r="P165" i="4" s="1"/>
  <c r="BE165" i="4" s="1"/>
  <c r="BI163" i="4"/>
  <c r="BH163" i="4"/>
  <c r="BG163" i="4"/>
  <c r="BF163" i="4"/>
  <c r="X163" i="4"/>
  <c r="W163" i="4"/>
  <c r="AD163" i="4"/>
  <c r="AB163" i="4"/>
  <c r="Z163" i="4"/>
  <c r="BK163" i="4"/>
  <c r="V163" i="4"/>
  <c r="P163" i="4" s="1"/>
  <c r="BE163" i="4" s="1"/>
  <c r="BI161" i="4"/>
  <c r="BH161" i="4"/>
  <c r="BG161" i="4"/>
  <c r="BF161" i="4"/>
  <c r="X161" i="4"/>
  <c r="W161" i="4"/>
  <c r="AD161" i="4"/>
  <c r="AB161" i="4"/>
  <c r="Z161" i="4"/>
  <c r="V161" i="4"/>
  <c r="BI159" i="4"/>
  <c r="BH159" i="4"/>
  <c r="BG159" i="4"/>
  <c r="BF159" i="4"/>
  <c r="X159" i="4"/>
  <c r="W159" i="4"/>
  <c r="AD159" i="4"/>
  <c r="AB159" i="4"/>
  <c r="Z159" i="4"/>
  <c r="V159" i="4"/>
  <c r="BI157" i="4"/>
  <c r="BH157" i="4"/>
  <c r="BG157" i="4"/>
  <c r="BF157" i="4"/>
  <c r="X157" i="4"/>
  <c r="W157" i="4"/>
  <c r="AD157" i="4"/>
  <c r="AB157" i="4"/>
  <c r="Z157" i="4"/>
  <c r="V157" i="4"/>
  <c r="BI153" i="4"/>
  <c r="BH153" i="4"/>
  <c r="BG153" i="4"/>
  <c r="BF153" i="4"/>
  <c r="X153" i="4"/>
  <c r="W153" i="4"/>
  <c r="AD153" i="4"/>
  <c r="AB153" i="4"/>
  <c r="Z153" i="4"/>
  <c r="BK153" i="4"/>
  <c r="V153" i="4"/>
  <c r="P153" i="4" s="1"/>
  <c r="BE153" i="4" s="1"/>
  <c r="BI151" i="4"/>
  <c r="BH151" i="4"/>
  <c r="BG151" i="4"/>
  <c r="BF151" i="4"/>
  <c r="X151" i="4"/>
  <c r="W151" i="4"/>
  <c r="AD151" i="4"/>
  <c r="AB151" i="4"/>
  <c r="Z151" i="4"/>
  <c r="V151" i="4"/>
  <c r="BI149" i="4"/>
  <c r="BH149" i="4"/>
  <c r="BG149" i="4"/>
  <c r="BF149" i="4"/>
  <c r="X149" i="4"/>
  <c r="W149" i="4"/>
  <c r="AD149" i="4"/>
  <c r="AB149" i="4"/>
  <c r="Z149" i="4"/>
  <c r="P149" i="4"/>
  <c r="BE149" i="4" s="1"/>
  <c r="V149" i="4"/>
  <c r="BK149" i="4" s="1"/>
  <c r="BI146" i="4"/>
  <c r="BH146" i="4"/>
  <c r="BG146" i="4"/>
  <c r="BF146" i="4"/>
  <c r="X146" i="4"/>
  <c r="W146" i="4"/>
  <c r="AD146" i="4"/>
  <c r="AB146" i="4"/>
  <c r="Z146" i="4"/>
  <c r="V146" i="4"/>
  <c r="BI143" i="4"/>
  <c r="BH143" i="4"/>
  <c r="BG143" i="4"/>
  <c r="BF143" i="4"/>
  <c r="X143" i="4"/>
  <c r="W143" i="4"/>
  <c r="AD143" i="4"/>
  <c r="AB143" i="4"/>
  <c r="Z143" i="4"/>
  <c r="P143" i="4"/>
  <c r="BE143" i="4" s="1"/>
  <c r="V143" i="4"/>
  <c r="BK143" i="4" s="1"/>
  <c r="BI141" i="4"/>
  <c r="BH141" i="4"/>
  <c r="BG141" i="4"/>
  <c r="BF141" i="4"/>
  <c r="X141" i="4"/>
  <c r="W141" i="4"/>
  <c r="AD141" i="4"/>
  <c r="AB141" i="4"/>
  <c r="Z141" i="4"/>
  <c r="V141" i="4"/>
  <c r="BI139" i="4"/>
  <c r="BH139" i="4"/>
  <c r="BG139" i="4"/>
  <c r="BF139" i="4"/>
  <c r="X139" i="4"/>
  <c r="W139" i="4"/>
  <c r="AD139" i="4"/>
  <c r="AB139" i="4"/>
  <c r="Z139" i="4"/>
  <c r="V139" i="4"/>
  <c r="BI134" i="4"/>
  <c r="BH134" i="4"/>
  <c r="BG134" i="4"/>
  <c r="BF134" i="4"/>
  <c r="X134" i="4"/>
  <c r="W134" i="4"/>
  <c r="AD134" i="4"/>
  <c r="AB134" i="4"/>
  <c r="Z134" i="4"/>
  <c r="V134" i="4"/>
  <c r="BI132" i="4"/>
  <c r="BH132" i="4"/>
  <c r="BG132" i="4"/>
  <c r="BF132" i="4"/>
  <c r="X132" i="4"/>
  <c r="W132" i="4"/>
  <c r="AD132" i="4"/>
  <c r="AB132" i="4"/>
  <c r="Z132" i="4"/>
  <c r="V132" i="4"/>
  <c r="P132" i="4" s="1"/>
  <c r="BE132" i="4" s="1"/>
  <c r="M126" i="4"/>
  <c r="M125" i="4"/>
  <c r="F125" i="4"/>
  <c r="M123" i="4"/>
  <c r="F123" i="4"/>
  <c r="F121" i="4"/>
  <c r="BI110" i="4"/>
  <c r="BH110" i="4"/>
  <c r="BG110" i="4"/>
  <c r="BF110" i="4"/>
  <c r="BI109" i="4"/>
  <c r="BH109" i="4"/>
  <c r="BG109" i="4"/>
  <c r="BF109" i="4"/>
  <c r="BI108" i="4"/>
  <c r="BH108" i="4"/>
  <c r="BG108" i="4"/>
  <c r="BF108" i="4"/>
  <c r="BI107" i="4"/>
  <c r="BH107" i="4"/>
  <c r="BG107" i="4"/>
  <c r="BF107" i="4"/>
  <c r="BI106" i="4"/>
  <c r="BH106" i="4"/>
  <c r="BG106" i="4"/>
  <c r="BF106" i="4"/>
  <c r="BI105" i="4"/>
  <c r="BH105" i="4"/>
  <c r="BG105" i="4"/>
  <c r="BF105" i="4"/>
  <c r="M84" i="4"/>
  <c r="F84" i="4"/>
  <c r="M83" i="4"/>
  <c r="F83" i="4"/>
  <c r="F81" i="4"/>
  <c r="F79" i="4"/>
  <c r="O15" i="4"/>
  <c r="E15" i="4"/>
  <c r="F126" i="4" s="1"/>
  <c r="O14" i="4"/>
  <c r="O9" i="4"/>
  <c r="M81" i="4" s="1"/>
  <c r="F6" i="4"/>
  <c r="AB176" i="3"/>
  <c r="AD172" i="3"/>
  <c r="W166" i="3"/>
  <c r="H96" i="3" s="1"/>
  <c r="BA89" i="1"/>
  <c r="AZ89" i="1"/>
  <c r="BI188" i="3"/>
  <c r="BH188" i="3"/>
  <c r="BG188" i="3"/>
  <c r="BF188" i="3"/>
  <c r="X188" i="3"/>
  <c r="W188" i="3"/>
  <c r="V188" i="3"/>
  <c r="BK188" i="3" s="1"/>
  <c r="P188" i="3" s="1"/>
  <c r="BE188" i="3" s="1"/>
  <c r="BI187" i="3"/>
  <c r="BH187" i="3"/>
  <c r="BG187" i="3"/>
  <c r="BF187" i="3"/>
  <c r="X187" i="3"/>
  <c r="W187" i="3"/>
  <c r="V187" i="3"/>
  <c r="BK187" i="3" s="1"/>
  <c r="P187" i="3" s="1"/>
  <c r="BE187" i="3" s="1"/>
  <c r="BI186" i="3"/>
  <c r="BH186" i="3"/>
  <c r="BG186" i="3"/>
  <c r="BF186" i="3"/>
  <c r="X186" i="3"/>
  <c r="W186" i="3"/>
  <c r="V186" i="3"/>
  <c r="BK186" i="3" s="1"/>
  <c r="P186" i="3" s="1"/>
  <c r="BE186" i="3" s="1"/>
  <c r="BI185" i="3"/>
  <c r="BH185" i="3"/>
  <c r="BG185" i="3"/>
  <c r="BF185" i="3"/>
  <c r="X185" i="3"/>
  <c r="W185" i="3"/>
  <c r="V185" i="3"/>
  <c r="BK185" i="3" s="1"/>
  <c r="P185" i="3" s="1"/>
  <c r="BE185" i="3" s="1"/>
  <c r="BI184" i="3"/>
  <c r="BH184" i="3"/>
  <c r="BG184" i="3"/>
  <c r="BF184" i="3"/>
  <c r="X184" i="3"/>
  <c r="W184" i="3"/>
  <c r="W183" i="3" s="1"/>
  <c r="V184" i="3"/>
  <c r="BK184" i="3" s="1"/>
  <c r="P184" i="3" s="1"/>
  <c r="BE184" i="3" s="1"/>
  <c r="H99" i="3"/>
  <c r="BI180" i="3"/>
  <c r="BH180" i="3"/>
  <c r="BG180" i="3"/>
  <c r="BF180" i="3"/>
  <c r="X180" i="3"/>
  <c r="W180" i="3"/>
  <c r="AD180" i="3"/>
  <c r="AB180" i="3"/>
  <c r="Z180" i="3"/>
  <c r="P180" i="3"/>
  <c r="BE180" i="3" s="1"/>
  <c r="V180" i="3"/>
  <c r="BK180" i="3" s="1"/>
  <c r="BI177" i="3"/>
  <c r="BH177" i="3"/>
  <c r="BG177" i="3"/>
  <c r="BF177" i="3"/>
  <c r="X177" i="3"/>
  <c r="W177" i="3"/>
  <c r="AD177" i="3"/>
  <c r="AD176" i="3" s="1"/>
  <c r="AD165" i="3" s="1"/>
  <c r="AB177" i="3"/>
  <c r="Z177" i="3"/>
  <c r="V177" i="3"/>
  <c r="BI173" i="3"/>
  <c r="BH173" i="3"/>
  <c r="BG173" i="3"/>
  <c r="BF173" i="3"/>
  <c r="BE173" i="3"/>
  <c r="X173" i="3"/>
  <c r="X172" i="3" s="1"/>
  <c r="K97" i="3" s="1"/>
  <c r="W173" i="3"/>
  <c r="W172" i="3" s="1"/>
  <c r="H97" i="3" s="1"/>
  <c r="AD173" i="3"/>
  <c r="AB173" i="3"/>
  <c r="AB172" i="3" s="1"/>
  <c r="Z173" i="3"/>
  <c r="Z172" i="3" s="1"/>
  <c r="BK173" i="3"/>
  <c r="BK172" i="3" s="1"/>
  <c r="M172" i="3" s="1"/>
  <c r="M97" i="3" s="1"/>
  <c r="V173" i="3"/>
  <c r="P173" i="3" s="1"/>
  <c r="BI169" i="3"/>
  <c r="BH169" i="3"/>
  <c r="BG169" i="3"/>
  <c r="BF169" i="3"/>
  <c r="X169" i="3"/>
  <c r="W169" i="3"/>
  <c r="AD169" i="3"/>
  <c r="AB169" i="3"/>
  <c r="AB166" i="3" s="1"/>
  <c r="Z169" i="3"/>
  <c r="V169" i="3"/>
  <c r="BI167" i="3"/>
  <c r="BH167" i="3"/>
  <c r="BG167" i="3"/>
  <c r="BF167" i="3"/>
  <c r="X167" i="3"/>
  <c r="X166" i="3" s="1"/>
  <c r="K96" i="3" s="1"/>
  <c r="W167" i="3"/>
  <c r="AD167" i="3"/>
  <c r="AD166" i="3" s="1"/>
  <c r="AB167" i="3"/>
  <c r="Z167" i="3"/>
  <c r="Z166" i="3" s="1"/>
  <c r="V167" i="3"/>
  <c r="P167" i="3" s="1"/>
  <c r="BE167" i="3" s="1"/>
  <c r="BI164" i="3"/>
  <c r="BH164" i="3"/>
  <c r="BG164" i="3"/>
  <c r="BF164" i="3"/>
  <c r="BE164" i="3"/>
  <c r="X164" i="3"/>
  <c r="W164" i="3"/>
  <c r="W162" i="3" s="1"/>
  <c r="H94" i="3" s="1"/>
  <c r="AD164" i="3"/>
  <c r="AB164" i="3"/>
  <c r="AB162" i="3" s="1"/>
  <c r="Z164" i="3"/>
  <c r="BK164" i="3"/>
  <c r="V164" i="3"/>
  <c r="P164" i="3" s="1"/>
  <c r="BI163" i="3"/>
  <c r="BH163" i="3"/>
  <c r="BG163" i="3"/>
  <c r="BF163" i="3"/>
  <c r="X163" i="3"/>
  <c r="X162" i="3" s="1"/>
  <c r="K94" i="3" s="1"/>
  <c r="W163" i="3"/>
  <c r="AD163" i="3"/>
  <c r="AD162" i="3" s="1"/>
  <c r="AB163" i="3"/>
  <c r="Z163" i="3"/>
  <c r="Z162" i="3" s="1"/>
  <c r="P163" i="3"/>
  <c r="BE163" i="3" s="1"/>
  <c r="V163" i="3"/>
  <c r="BK163" i="3" s="1"/>
  <c r="BI160" i="3"/>
  <c r="BH160" i="3"/>
  <c r="BG160" i="3"/>
  <c r="BF160" i="3"/>
  <c r="X160" i="3"/>
  <c r="X159" i="3" s="1"/>
  <c r="K93" i="3" s="1"/>
  <c r="W160" i="3"/>
  <c r="W159" i="3" s="1"/>
  <c r="AD160" i="3"/>
  <c r="AD159" i="3" s="1"/>
  <c r="AB160" i="3"/>
  <c r="AB159" i="3" s="1"/>
  <c r="Z160" i="3"/>
  <c r="Z159" i="3" s="1"/>
  <c r="P160" i="3"/>
  <c r="BE160" i="3" s="1"/>
  <c r="V160" i="3"/>
  <c r="BK160" i="3" s="1"/>
  <c r="BK159" i="3" s="1"/>
  <c r="M159" i="3" s="1"/>
  <c r="M93" i="3" s="1"/>
  <c r="H93" i="3"/>
  <c r="BI157" i="3"/>
  <c r="BH157" i="3"/>
  <c r="BG157" i="3"/>
  <c r="BF157" i="3"/>
  <c r="X157" i="3"/>
  <c r="W157" i="3"/>
  <c r="AD157" i="3"/>
  <c r="AB157" i="3"/>
  <c r="Z157" i="3"/>
  <c r="P157" i="3"/>
  <c r="BE157" i="3" s="1"/>
  <c r="V157" i="3"/>
  <c r="BK157" i="3" s="1"/>
  <c r="BI155" i="3"/>
  <c r="BH155" i="3"/>
  <c r="BG155" i="3"/>
  <c r="BF155" i="3"/>
  <c r="BE155" i="3"/>
  <c r="X155" i="3"/>
  <c r="W155" i="3"/>
  <c r="W150" i="3" s="1"/>
  <c r="H92" i="3" s="1"/>
  <c r="AD155" i="3"/>
  <c r="AB155" i="3"/>
  <c r="Z155" i="3"/>
  <c r="BK155" i="3"/>
  <c r="V155" i="3"/>
  <c r="P155" i="3" s="1"/>
  <c r="BI153" i="3"/>
  <c r="BH153" i="3"/>
  <c r="BG153" i="3"/>
  <c r="BF153" i="3"/>
  <c r="X153" i="3"/>
  <c r="W153" i="3"/>
  <c r="AD153" i="3"/>
  <c r="AB153" i="3"/>
  <c r="Z153" i="3"/>
  <c r="V153" i="3"/>
  <c r="BI151" i="3"/>
  <c r="BH151" i="3"/>
  <c r="BG151" i="3"/>
  <c r="BF151" i="3"/>
  <c r="X151" i="3"/>
  <c r="W151" i="3"/>
  <c r="AD151" i="3"/>
  <c r="AB151" i="3"/>
  <c r="Z151" i="3"/>
  <c r="V151" i="3"/>
  <c r="BI148" i="3"/>
  <c r="BH148" i="3"/>
  <c r="BG148" i="3"/>
  <c r="BF148" i="3"/>
  <c r="X148" i="3"/>
  <c r="W148" i="3"/>
  <c r="AD148" i="3"/>
  <c r="AD145" i="3" s="1"/>
  <c r="AB148" i="3"/>
  <c r="Z148" i="3"/>
  <c r="V148" i="3"/>
  <c r="BI146" i="3"/>
  <c r="BH146" i="3"/>
  <c r="BG146" i="3"/>
  <c r="BF146" i="3"/>
  <c r="X146" i="3"/>
  <c r="W146" i="3"/>
  <c r="AD146" i="3"/>
  <c r="AB146" i="3"/>
  <c r="Z146" i="3"/>
  <c r="P146" i="3"/>
  <c r="BE146" i="3" s="1"/>
  <c r="V146" i="3"/>
  <c r="BK146" i="3" s="1"/>
  <c r="BI143" i="3"/>
  <c r="BH143" i="3"/>
  <c r="BG143" i="3"/>
  <c r="BF143" i="3"/>
  <c r="X143" i="3"/>
  <c r="W143" i="3"/>
  <c r="AD143" i="3"/>
  <c r="AB143" i="3"/>
  <c r="Z143" i="3"/>
  <c r="V143" i="3"/>
  <c r="BI141" i="3"/>
  <c r="BH141" i="3"/>
  <c r="BG141" i="3"/>
  <c r="BF141" i="3"/>
  <c r="X141" i="3"/>
  <c r="W141" i="3"/>
  <c r="AD141" i="3"/>
  <c r="AB141" i="3"/>
  <c r="Z141" i="3"/>
  <c r="V141" i="3"/>
  <c r="P141" i="3" s="1"/>
  <c r="BE141" i="3" s="1"/>
  <c r="BI139" i="3"/>
  <c r="BH139" i="3"/>
  <c r="BG139" i="3"/>
  <c r="BF139" i="3"/>
  <c r="X139" i="3"/>
  <c r="W139" i="3"/>
  <c r="AD139" i="3"/>
  <c r="AB139" i="3"/>
  <c r="Z139" i="3"/>
  <c r="P139" i="3"/>
  <c r="BE139" i="3" s="1"/>
  <c r="V139" i="3"/>
  <c r="BK139" i="3" s="1"/>
  <c r="BI137" i="3"/>
  <c r="BH137" i="3"/>
  <c r="BG137" i="3"/>
  <c r="BF137" i="3"/>
  <c r="X137" i="3"/>
  <c r="W137" i="3"/>
  <c r="AD137" i="3"/>
  <c r="AB137" i="3"/>
  <c r="Z137" i="3"/>
  <c r="V137" i="3"/>
  <c r="BI135" i="3"/>
  <c r="BH135" i="3"/>
  <c r="BG135" i="3"/>
  <c r="BF135" i="3"/>
  <c r="X135" i="3"/>
  <c r="W135" i="3"/>
  <c r="AD135" i="3"/>
  <c r="AB135" i="3"/>
  <c r="Z135" i="3"/>
  <c r="V135" i="3"/>
  <c r="BK135" i="3" s="1"/>
  <c r="BI133" i="3"/>
  <c r="BH133" i="3"/>
  <c r="BG133" i="3"/>
  <c r="BF133" i="3"/>
  <c r="X133" i="3"/>
  <c r="W133" i="3"/>
  <c r="AD133" i="3"/>
  <c r="AB133" i="3"/>
  <c r="Z133" i="3"/>
  <c r="V133" i="3"/>
  <c r="P133" i="3" s="1"/>
  <c r="BE133" i="3" s="1"/>
  <c r="BI131" i="3"/>
  <c r="BH131" i="3"/>
  <c r="BG131" i="3"/>
  <c r="BF131" i="3"/>
  <c r="X131" i="3"/>
  <c r="W131" i="3"/>
  <c r="AD131" i="3"/>
  <c r="AB131" i="3"/>
  <c r="Z131" i="3"/>
  <c r="P131" i="3"/>
  <c r="BE131" i="3" s="1"/>
  <c r="V131" i="3"/>
  <c r="BK131" i="3" s="1"/>
  <c r="BI129" i="3"/>
  <c r="BH129" i="3"/>
  <c r="BG129" i="3"/>
  <c r="BF129" i="3"/>
  <c r="X129" i="3"/>
  <c r="W129" i="3"/>
  <c r="AD129" i="3"/>
  <c r="AD128" i="3" s="1"/>
  <c r="AB129" i="3"/>
  <c r="Z129" i="3"/>
  <c r="V129" i="3"/>
  <c r="M123" i="3"/>
  <c r="M122" i="3"/>
  <c r="F122" i="3"/>
  <c r="F120" i="3"/>
  <c r="F118" i="3"/>
  <c r="BI107" i="3"/>
  <c r="BH107" i="3"/>
  <c r="BG107" i="3"/>
  <c r="BF107" i="3"/>
  <c r="BI106" i="3"/>
  <c r="BH106" i="3"/>
  <c r="BG106" i="3"/>
  <c r="BF106" i="3"/>
  <c r="BI105" i="3"/>
  <c r="BH105" i="3"/>
  <c r="BG105" i="3"/>
  <c r="BF105" i="3"/>
  <c r="BI104" i="3"/>
  <c r="BH104" i="3"/>
  <c r="BG104" i="3"/>
  <c r="BF104" i="3"/>
  <c r="BI103" i="3"/>
  <c r="BH103" i="3"/>
  <c r="BG103" i="3"/>
  <c r="BF103" i="3"/>
  <c r="BI102" i="3"/>
  <c r="BH102" i="3"/>
  <c r="BG102" i="3"/>
  <c r="H36" i="3" s="1"/>
  <c r="BD89" i="1" s="1"/>
  <c r="BF102" i="3"/>
  <c r="M84" i="3"/>
  <c r="M83" i="3"/>
  <c r="F83" i="3"/>
  <c r="F81" i="3"/>
  <c r="F79" i="3"/>
  <c r="O15" i="3"/>
  <c r="E15" i="3"/>
  <c r="F123" i="3" s="1"/>
  <c r="O14" i="3"/>
  <c r="O9" i="3"/>
  <c r="F6" i="3"/>
  <c r="F78" i="3" s="1"/>
  <c r="BA88" i="1"/>
  <c r="AZ88" i="1"/>
  <c r="BI232" i="2"/>
  <c r="BH232" i="2"/>
  <c r="BG232" i="2"/>
  <c r="BF232" i="2"/>
  <c r="X232" i="2"/>
  <c r="W232" i="2"/>
  <c r="V232" i="2"/>
  <c r="BK232" i="2" s="1"/>
  <c r="P232" i="2" s="1"/>
  <c r="BE232" i="2" s="1"/>
  <c r="BI231" i="2"/>
  <c r="BH231" i="2"/>
  <c r="BG231" i="2"/>
  <c r="BF231" i="2"/>
  <c r="X231" i="2"/>
  <c r="W231" i="2"/>
  <c r="BK231" i="2"/>
  <c r="P231" i="2" s="1"/>
  <c r="BE231" i="2" s="1"/>
  <c r="V231" i="2"/>
  <c r="BI230" i="2"/>
  <c r="BH230" i="2"/>
  <c r="BG230" i="2"/>
  <c r="BF230" i="2"/>
  <c r="X230" i="2"/>
  <c r="W230" i="2"/>
  <c r="V230" i="2"/>
  <c r="BK230" i="2" s="1"/>
  <c r="P230" i="2" s="1"/>
  <c r="BE230" i="2" s="1"/>
  <c r="BI229" i="2"/>
  <c r="BH229" i="2"/>
  <c r="BG229" i="2"/>
  <c r="BF229" i="2"/>
  <c r="X229" i="2"/>
  <c r="W229" i="2"/>
  <c r="V229" i="2"/>
  <c r="BK229" i="2" s="1"/>
  <c r="P229" i="2" s="1"/>
  <c r="BE229" i="2" s="1"/>
  <c r="BI228" i="2"/>
  <c r="BH228" i="2"/>
  <c r="BG228" i="2"/>
  <c r="BF228" i="2"/>
  <c r="X228" i="2"/>
  <c r="W228" i="2"/>
  <c r="W227" i="2" s="1"/>
  <c r="H101" i="2" s="1"/>
  <c r="V228" i="2"/>
  <c r="BK228" i="2" s="1"/>
  <c r="BI224" i="2"/>
  <c r="BH224" i="2"/>
  <c r="BG224" i="2"/>
  <c r="BF224" i="2"/>
  <c r="X224" i="2"/>
  <c r="W224" i="2"/>
  <c r="AD224" i="2"/>
  <c r="AB224" i="2"/>
  <c r="Z224" i="2"/>
  <c r="BK224" i="2"/>
  <c r="V224" i="2"/>
  <c r="P224" i="2" s="1"/>
  <c r="BE224" i="2" s="1"/>
  <c r="BI221" i="2"/>
  <c r="BH221" i="2"/>
  <c r="BG221" i="2"/>
  <c r="BF221" i="2"/>
  <c r="X221" i="2"/>
  <c r="X220" i="2" s="1"/>
  <c r="K100" i="2" s="1"/>
  <c r="W221" i="2"/>
  <c r="AD221" i="2"/>
  <c r="AD220" i="2" s="1"/>
  <c r="AB221" i="2"/>
  <c r="Z221" i="2"/>
  <c r="Z220" i="2" s="1"/>
  <c r="P221" i="2"/>
  <c r="BE221" i="2" s="1"/>
  <c r="V221" i="2"/>
  <c r="BK221" i="2" s="1"/>
  <c r="BI217" i="2"/>
  <c r="BH217" i="2"/>
  <c r="BG217" i="2"/>
  <c r="BF217" i="2"/>
  <c r="X217" i="2"/>
  <c r="X216" i="2" s="1"/>
  <c r="K99" i="2" s="1"/>
  <c r="W217" i="2"/>
  <c r="W216" i="2" s="1"/>
  <c r="AD217" i="2"/>
  <c r="AD216" i="2" s="1"/>
  <c r="AB217" i="2"/>
  <c r="AB216" i="2" s="1"/>
  <c r="Z217" i="2"/>
  <c r="Z216" i="2" s="1"/>
  <c r="BK217" i="2"/>
  <c r="BK216" i="2" s="1"/>
  <c r="M216" i="2" s="1"/>
  <c r="P217" i="2"/>
  <c r="BE217" i="2" s="1"/>
  <c r="V217" i="2"/>
  <c r="M99" i="2"/>
  <c r="H99" i="2"/>
  <c r="BI214" i="2"/>
  <c r="BH214" i="2"/>
  <c r="BG214" i="2"/>
  <c r="BF214" i="2"/>
  <c r="X214" i="2"/>
  <c r="X213" i="2" s="1"/>
  <c r="K98" i="2" s="1"/>
  <c r="W214" i="2"/>
  <c r="W213" i="2" s="1"/>
  <c r="AD214" i="2"/>
  <c r="AD213" i="2" s="1"/>
  <c r="AB214" i="2"/>
  <c r="AB213" i="2" s="1"/>
  <c r="Z214" i="2"/>
  <c r="Z213" i="2" s="1"/>
  <c r="P214" i="2"/>
  <c r="BE214" i="2" s="1"/>
  <c r="V214" i="2"/>
  <c r="BK214" i="2" s="1"/>
  <c r="BK213" i="2" s="1"/>
  <c r="M213" i="2" s="1"/>
  <c r="M98" i="2" s="1"/>
  <c r="H98" i="2"/>
  <c r="BI210" i="2"/>
  <c r="BH210" i="2"/>
  <c r="BG210" i="2"/>
  <c r="BF210" i="2"/>
  <c r="X210" i="2"/>
  <c r="W210" i="2"/>
  <c r="W207" i="2" s="1"/>
  <c r="AD210" i="2"/>
  <c r="AB210" i="2"/>
  <c r="Z210" i="2"/>
  <c r="V210" i="2"/>
  <c r="P210" i="2" s="1"/>
  <c r="BE210" i="2" s="1"/>
  <c r="BI208" i="2"/>
  <c r="BH208" i="2"/>
  <c r="BG208" i="2"/>
  <c r="BF208" i="2"/>
  <c r="X208" i="2"/>
  <c r="W208" i="2"/>
  <c r="AD208" i="2"/>
  <c r="AB208" i="2"/>
  <c r="Z208" i="2"/>
  <c r="V208" i="2"/>
  <c r="P208" i="2" s="1"/>
  <c r="BE208" i="2" s="1"/>
  <c r="BI205" i="2"/>
  <c r="BH205" i="2"/>
  <c r="BG205" i="2"/>
  <c r="BF205" i="2"/>
  <c r="X205" i="2"/>
  <c r="W205" i="2"/>
  <c r="AD205" i="2"/>
  <c r="AB205" i="2"/>
  <c r="Z205" i="2"/>
  <c r="BK205" i="2"/>
  <c r="P205" i="2"/>
  <c r="BE205" i="2" s="1"/>
  <c r="V205" i="2"/>
  <c r="BI204" i="2"/>
  <c r="BH204" i="2"/>
  <c r="BG204" i="2"/>
  <c r="BF204" i="2"/>
  <c r="BE204" i="2"/>
  <c r="X204" i="2"/>
  <c r="W204" i="2"/>
  <c r="W203" i="2" s="1"/>
  <c r="H95" i="2" s="1"/>
  <c r="AD204" i="2"/>
  <c r="AB204" i="2"/>
  <c r="AB203" i="2" s="1"/>
  <c r="Z204" i="2"/>
  <c r="BK204" i="2"/>
  <c r="BK203" i="2" s="1"/>
  <c r="M203" i="2" s="1"/>
  <c r="M95" i="2" s="1"/>
  <c r="V204" i="2"/>
  <c r="P204" i="2" s="1"/>
  <c r="BI202" i="2"/>
  <c r="BH202" i="2"/>
  <c r="BG202" i="2"/>
  <c r="BF202" i="2"/>
  <c r="X202" i="2"/>
  <c r="W202" i="2"/>
  <c r="AD202" i="2"/>
  <c r="AB202" i="2"/>
  <c r="Z202" i="2"/>
  <c r="V202" i="2"/>
  <c r="P202" i="2" s="1"/>
  <c r="BE202" i="2" s="1"/>
  <c r="BI201" i="2"/>
  <c r="BH201" i="2"/>
  <c r="BG201" i="2"/>
  <c r="BF201" i="2"/>
  <c r="X201" i="2"/>
  <c r="W201" i="2"/>
  <c r="AD201" i="2"/>
  <c r="AB201" i="2"/>
  <c r="Z201" i="2"/>
  <c r="P201" i="2"/>
  <c r="BE201" i="2" s="1"/>
  <c r="V201" i="2"/>
  <c r="BK201" i="2" s="1"/>
  <c r="BI200" i="2"/>
  <c r="BH200" i="2"/>
  <c r="BG200" i="2"/>
  <c r="BF200" i="2"/>
  <c r="BE200" i="2"/>
  <c r="X200" i="2"/>
  <c r="W200" i="2"/>
  <c r="AD200" i="2"/>
  <c r="AB200" i="2"/>
  <c r="Z200" i="2"/>
  <c r="BK200" i="2"/>
  <c r="V200" i="2"/>
  <c r="P200" i="2" s="1"/>
  <c r="BI198" i="2"/>
  <c r="BH198" i="2"/>
  <c r="BG198" i="2"/>
  <c r="BF198" i="2"/>
  <c r="X198" i="2"/>
  <c r="X195" i="2" s="1"/>
  <c r="K94" i="2" s="1"/>
  <c r="W198" i="2"/>
  <c r="AD198" i="2"/>
  <c r="AB198" i="2"/>
  <c r="Z198" i="2"/>
  <c r="Z195" i="2" s="1"/>
  <c r="P198" i="2"/>
  <c r="BE198" i="2" s="1"/>
  <c r="V198" i="2"/>
  <c r="BK198" i="2" s="1"/>
  <c r="BI196" i="2"/>
  <c r="BH196" i="2"/>
  <c r="BG196" i="2"/>
  <c r="BF196" i="2"/>
  <c r="BE196" i="2"/>
  <c r="X196" i="2"/>
  <c r="W196" i="2"/>
  <c r="W195" i="2" s="1"/>
  <c r="H94" i="2" s="1"/>
  <c r="AD196" i="2"/>
  <c r="AB196" i="2"/>
  <c r="Z196" i="2"/>
  <c r="BK196" i="2"/>
  <c r="V196" i="2"/>
  <c r="P196" i="2" s="1"/>
  <c r="BI193" i="2"/>
  <c r="BH193" i="2"/>
  <c r="BG193" i="2"/>
  <c r="BF193" i="2"/>
  <c r="X193" i="2"/>
  <c r="W193" i="2"/>
  <c r="AD193" i="2"/>
  <c r="AB193" i="2"/>
  <c r="Z193" i="2"/>
  <c r="V193" i="2"/>
  <c r="P193" i="2" s="1"/>
  <c r="BE193" i="2" s="1"/>
  <c r="BI191" i="2"/>
  <c r="BH191" i="2"/>
  <c r="BG191" i="2"/>
  <c r="BF191" i="2"/>
  <c r="X191" i="2"/>
  <c r="W191" i="2"/>
  <c r="AD191" i="2"/>
  <c r="AB191" i="2"/>
  <c r="Z191" i="2"/>
  <c r="P191" i="2"/>
  <c r="BE191" i="2" s="1"/>
  <c r="V191" i="2"/>
  <c r="BK191" i="2" s="1"/>
  <c r="BI189" i="2"/>
  <c r="BH189" i="2"/>
  <c r="BG189" i="2"/>
  <c r="BF189" i="2"/>
  <c r="BE189" i="2"/>
  <c r="X189" i="2"/>
  <c r="W189" i="2"/>
  <c r="AD189" i="2"/>
  <c r="AB189" i="2"/>
  <c r="Z189" i="2"/>
  <c r="BK189" i="2"/>
  <c r="V189" i="2"/>
  <c r="P189" i="2" s="1"/>
  <c r="BI187" i="2"/>
  <c r="BH187" i="2"/>
  <c r="BG187" i="2"/>
  <c r="BF187" i="2"/>
  <c r="X187" i="2"/>
  <c r="W187" i="2"/>
  <c r="AD187" i="2"/>
  <c r="AB187" i="2"/>
  <c r="Z187" i="2"/>
  <c r="P187" i="2"/>
  <c r="BE187" i="2" s="1"/>
  <c r="V187" i="2"/>
  <c r="BK187" i="2" s="1"/>
  <c r="BI185" i="2"/>
  <c r="BH185" i="2"/>
  <c r="BG185" i="2"/>
  <c r="BF185" i="2"/>
  <c r="BE185" i="2"/>
  <c r="X185" i="2"/>
  <c r="W185" i="2"/>
  <c r="AD185" i="2"/>
  <c r="AB185" i="2"/>
  <c r="Z185" i="2"/>
  <c r="BK185" i="2"/>
  <c r="V185" i="2"/>
  <c r="P185" i="2" s="1"/>
  <c r="BI183" i="2"/>
  <c r="BH183" i="2"/>
  <c r="BG183" i="2"/>
  <c r="BF183" i="2"/>
  <c r="X183" i="2"/>
  <c r="W183" i="2"/>
  <c r="W182" i="2" s="1"/>
  <c r="H93" i="2" s="1"/>
  <c r="AD183" i="2"/>
  <c r="AD182" i="2" s="1"/>
  <c r="AB183" i="2"/>
  <c r="Z183" i="2"/>
  <c r="V183" i="2"/>
  <c r="BK183" i="2" s="1"/>
  <c r="BI180" i="2"/>
  <c r="BH180" i="2"/>
  <c r="BG180" i="2"/>
  <c r="BF180" i="2"/>
  <c r="X180" i="2"/>
  <c r="W180" i="2"/>
  <c r="AD180" i="2"/>
  <c r="AB180" i="2"/>
  <c r="Z180" i="2"/>
  <c r="P180" i="2"/>
  <c r="BE180" i="2" s="1"/>
  <c r="V180" i="2"/>
  <c r="BK180" i="2" s="1"/>
  <c r="BI178" i="2"/>
  <c r="BH178" i="2"/>
  <c r="BG178" i="2"/>
  <c r="BF178" i="2"/>
  <c r="BE178" i="2"/>
  <c r="X178" i="2"/>
  <c r="X177" i="2" s="1"/>
  <c r="K92" i="2" s="1"/>
  <c r="W178" i="2"/>
  <c r="W177" i="2" s="1"/>
  <c r="H92" i="2" s="1"/>
  <c r="AD178" i="2"/>
  <c r="AB178" i="2"/>
  <c r="AB177" i="2" s="1"/>
  <c r="Z178" i="2"/>
  <c r="Z177" i="2" s="1"/>
  <c r="BK178" i="2"/>
  <c r="BK177" i="2" s="1"/>
  <c r="M177" i="2" s="1"/>
  <c r="M92" i="2" s="1"/>
  <c r="V178" i="2"/>
  <c r="P178" i="2" s="1"/>
  <c r="BI175" i="2"/>
  <c r="BH175" i="2"/>
  <c r="BG175" i="2"/>
  <c r="BF175" i="2"/>
  <c r="BE175" i="2"/>
  <c r="X175" i="2"/>
  <c r="X174" i="2" s="1"/>
  <c r="W175" i="2"/>
  <c r="W174" i="2" s="1"/>
  <c r="H91" i="2" s="1"/>
  <c r="AD175" i="2"/>
  <c r="AD174" i="2" s="1"/>
  <c r="AB175" i="2"/>
  <c r="AB174" i="2" s="1"/>
  <c r="Z175" i="2"/>
  <c r="Z174" i="2" s="1"/>
  <c r="V175" i="2"/>
  <c r="P175" i="2" s="1"/>
  <c r="K91" i="2"/>
  <c r="BI171" i="2"/>
  <c r="BH171" i="2"/>
  <c r="BG171" i="2"/>
  <c r="BF171" i="2"/>
  <c r="X171" i="2"/>
  <c r="W171" i="2"/>
  <c r="AD171" i="2"/>
  <c r="AB171" i="2"/>
  <c r="Z171" i="2"/>
  <c r="V171" i="2"/>
  <c r="P171" i="2" s="1"/>
  <c r="BE171" i="2" s="1"/>
  <c r="BI168" i="2"/>
  <c r="BH168" i="2"/>
  <c r="BG168" i="2"/>
  <c r="BF168" i="2"/>
  <c r="X168" i="2"/>
  <c r="W168" i="2"/>
  <c r="AD168" i="2"/>
  <c r="AB168" i="2"/>
  <c r="Z168" i="2"/>
  <c r="V168" i="2"/>
  <c r="BK168" i="2" s="1"/>
  <c r="BI166" i="2"/>
  <c r="BH166" i="2"/>
  <c r="BG166" i="2"/>
  <c r="BF166" i="2"/>
  <c r="BE166" i="2"/>
  <c r="X166" i="2"/>
  <c r="W166" i="2"/>
  <c r="AD166" i="2"/>
  <c r="AB166" i="2"/>
  <c r="Z166" i="2"/>
  <c r="V166" i="2"/>
  <c r="P166" i="2" s="1"/>
  <c r="BI164" i="2"/>
  <c r="BH164" i="2"/>
  <c r="BG164" i="2"/>
  <c r="BF164" i="2"/>
  <c r="X164" i="2"/>
  <c r="W164" i="2"/>
  <c r="AD164" i="2"/>
  <c r="AB164" i="2"/>
  <c r="Z164" i="2"/>
  <c r="V164" i="2"/>
  <c r="BK164" i="2" s="1"/>
  <c r="BI162" i="2"/>
  <c r="BH162" i="2"/>
  <c r="BG162" i="2"/>
  <c r="BF162" i="2"/>
  <c r="X162" i="2"/>
  <c r="W162" i="2"/>
  <c r="AD162" i="2"/>
  <c r="AB162" i="2"/>
  <c r="Z162" i="2"/>
  <c r="V162" i="2"/>
  <c r="P162" i="2" s="1"/>
  <c r="BE162" i="2" s="1"/>
  <c r="BI160" i="2"/>
  <c r="BH160" i="2"/>
  <c r="BG160" i="2"/>
  <c r="BF160" i="2"/>
  <c r="X160" i="2"/>
  <c r="W160" i="2"/>
  <c r="AD160" i="2"/>
  <c r="AB160" i="2"/>
  <c r="Z160" i="2"/>
  <c r="P160" i="2"/>
  <c r="BE160" i="2" s="1"/>
  <c r="V160" i="2"/>
  <c r="BK160" i="2" s="1"/>
  <c r="BI158" i="2"/>
  <c r="BH158" i="2"/>
  <c r="BG158" i="2"/>
  <c r="BF158" i="2"/>
  <c r="X158" i="2"/>
  <c r="W158" i="2"/>
  <c r="AD158" i="2"/>
  <c r="AB158" i="2"/>
  <c r="Z158" i="2"/>
  <c r="V158" i="2"/>
  <c r="P158" i="2" s="1"/>
  <c r="BE158" i="2" s="1"/>
  <c r="BI156" i="2"/>
  <c r="BH156" i="2"/>
  <c r="BG156" i="2"/>
  <c r="BF156" i="2"/>
  <c r="X156" i="2"/>
  <c r="W156" i="2"/>
  <c r="AD156" i="2"/>
  <c r="AB156" i="2"/>
  <c r="Z156" i="2"/>
  <c r="P156" i="2"/>
  <c r="BE156" i="2" s="1"/>
  <c r="V156" i="2"/>
  <c r="BK156" i="2" s="1"/>
  <c r="BI154" i="2"/>
  <c r="BH154" i="2"/>
  <c r="BG154" i="2"/>
  <c r="BF154" i="2"/>
  <c r="X154" i="2"/>
  <c r="W154" i="2"/>
  <c r="AD154" i="2"/>
  <c r="AB154" i="2"/>
  <c r="Z154" i="2"/>
  <c r="V154" i="2"/>
  <c r="P154" i="2" s="1"/>
  <c r="BE154" i="2" s="1"/>
  <c r="BI152" i="2"/>
  <c r="BH152" i="2"/>
  <c r="BG152" i="2"/>
  <c r="BF152" i="2"/>
  <c r="X152" i="2"/>
  <c r="W152" i="2"/>
  <c r="AD152" i="2"/>
  <c r="AB152" i="2"/>
  <c r="Z152" i="2"/>
  <c r="V152" i="2"/>
  <c r="BK152" i="2" s="1"/>
  <c r="BI150" i="2"/>
  <c r="BH150" i="2"/>
  <c r="BG150" i="2"/>
  <c r="BF150" i="2"/>
  <c r="BE150" i="2"/>
  <c r="X150" i="2"/>
  <c r="W150" i="2"/>
  <c r="AD150" i="2"/>
  <c r="AB150" i="2"/>
  <c r="Z150" i="2"/>
  <c r="V150" i="2"/>
  <c r="P150" i="2" s="1"/>
  <c r="BI148" i="2"/>
  <c r="BH148" i="2"/>
  <c r="BG148" i="2"/>
  <c r="BF148" i="2"/>
  <c r="X148" i="2"/>
  <c r="W148" i="2"/>
  <c r="AD148" i="2"/>
  <c r="AB148" i="2"/>
  <c r="Z148" i="2"/>
  <c r="V148" i="2"/>
  <c r="BK148" i="2" s="1"/>
  <c r="BI145" i="2"/>
  <c r="BH145" i="2"/>
  <c r="BG145" i="2"/>
  <c r="BF145" i="2"/>
  <c r="X145" i="2"/>
  <c r="W145" i="2"/>
  <c r="AD145" i="2"/>
  <c r="AB145" i="2"/>
  <c r="Z145" i="2"/>
  <c r="V145" i="2"/>
  <c r="P145" i="2" s="1"/>
  <c r="BE145" i="2" s="1"/>
  <c r="BI142" i="2"/>
  <c r="BH142" i="2"/>
  <c r="BG142" i="2"/>
  <c r="BF142" i="2"/>
  <c r="X142" i="2"/>
  <c r="W142" i="2"/>
  <c r="AD142" i="2"/>
  <c r="AB142" i="2"/>
  <c r="Z142" i="2"/>
  <c r="P142" i="2"/>
  <c r="BE142" i="2" s="1"/>
  <c r="V142" i="2"/>
  <c r="BK142" i="2" s="1"/>
  <c r="BI137" i="2"/>
  <c r="BH137" i="2"/>
  <c r="BG137" i="2"/>
  <c r="BF137" i="2"/>
  <c r="X137" i="2"/>
  <c r="W137" i="2"/>
  <c r="AD137" i="2"/>
  <c r="AB137" i="2"/>
  <c r="Z137" i="2"/>
  <c r="V137" i="2"/>
  <c r="P137" i="2" s="1"/>
  <c r="BE137" i="2" s="1"/>
  <c r="BI135" i="2"/>
  <c r="BH135" i="2"/>
  <c r="BG135" i="2"/>
  <c r="BF135" i="2"/>
  <c r="X135" i="2"/>
  <c r="W135" i="2"/>
  <c r="AD135" i="2"/>
  <c r="AB135" i="2"/>
  <c r="Z135" i="2"/>
  <c r="P135" i="2"/>
  <c r="BE135" i="2" s="1"/>
  <c r="V135" i="2"/>
  <c r="BK135" i="2" s="1"/>
  <c r="BI133" i="2"/>
  <c r="BH133" i="2"/>
  <c r="BG133" i="2"/>
  <c r="BF133" i="2"/>
  <c r="X133" i="2"/>
  <c r="W133" i="2"/>
  <c r="AD133" i="2"/>
  <c r="AB133" i="2"/>
  <c r="Z133" i="2"/>
  <c r="V133" i="2"/>
  <c r="P133" i="2" s="1"/>
  <c r="BE133" i="2" s="1"/>
  <c r="BI131" i="2"/>
  <c r="BH131" i="2"/>
  <c r="BG131" i="2"/>
  <c r="BF131" i="2"/>
  <c r="X131" i="2"/>
  <c r="X130" i="2" s="1"/>
  <c r="W131" i="2"/>
  <c r="AD131" i="2"/>
  <c r="AB131" i="2"/>
  <c r="Z131" i="2"/>
  <c r="Z130" i="2" s="1"/>
  <c r="V131" i="2"/>
  <c r="BK131" i="2" s="1"/>
  <c r="M125" i="2"/>
  <c r="M124" i="2"/>
  <c r="F124" i="2"/>
  <c r="F122" i="2"/>
  <c r="F120" i="2"/>
  <c r="BI109" i="2"/>
  <c r="BH109" i="2"/>
  <c r="BG109" i="2"/>
  <c r="BF109" i="2"/>
  <c r="BI108" i="2"/>
  <c r="BH108" i="2"/>
  <c r="BG108" i="2"/>
  <c r="BF108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M84" i="2"/>
  <c r="M83" i="2"/>
  <c r="F83" i="2"/>
  <c r="M81" i="2"/>
  <c r="F81" i="2"/>
  <c r="F79" i="2"/>
  <c r="O15" i="2"/>
  <c r="E15" i="2"/>
  <c r="F125" i="2" s="1"/>
  <c r="O14" i="2"/>
  <c r="O9" i="2"/>
  <c r="M122" i="2" s="1"/>
  <c r="F6" i="2"/>
  <c r="CK99" i="1"/>
  <c r="CJ99" i="1"/>
  <c r="CI99" i="1"/>
  <c r="CC99" i="1"/>
  <c r="CH99" i="1"/>
  <c r="CB99" i="1"/>
  <c r="CG99" i="1"/>
  <c r="CA99" i="1"/>
  <c r="CF99" i="1"/>
  <c r="BZ99" i="1"/>
  <c r="CE99" i="1"/>
  <c r="CK98" i="1"/>
  <c r="CJ98" i="1"/>
  <c r="CI98" i="1"/>
  <c r="CC98" i="1"/>
  <c r="CH98" i="1"/>
  <c r="CB98" i="1"/>
  <c r="CG98" i="1"/>
  <c r="CA98" i="1"/>
  <c r="CF98" i="1"/>
  <c r="BZ98" i="1"/>
  <c r="CE98" i="1"/>
  <c r="CK97" i="1"/>
  <c r="CJ97" i="1"/>
  <c r="CI97" i="1"/>
  <c r="CC97" i="1"/>
  <c r="CH97" i="1"/>
  <c r="CB97" i="1"/>
  <c r="CG97" i="1"/>
  <c r="CA97" i="1"/>
  <c r="CF97" i="1"/>
  <c r="BZ97" i="1"/>
  <c r="CE97" i="1"/>
  <c r="CK96" i="1"/>
  <c r="CJ96" i="1"/>
  <c r="CI96" i="1"/>
  <c r="CH96" i="1"/>
  <c r="CG96" i="1"/>
  <c r="CF96" i="1"/>
  <c r="BZ96" i="1"/>
  <c r="CE96" i="1"/>
  <c r="AM83" i="1"/>
  <c r="L83" i="1"/>
  <c r="AM82" i="1"/>
  <c r="L82" i="1"/>
  <c r="AM80" i="1"/>
  <c r="L80" i="1"/>
  <c r="L78" i="1"/>
  <c r="L77" i="1"/>
  <c r="BK210" i="2" l="1"/>
  <c r="BK143" i="3"/>
  <c r="P143" i="3"/>
  <c r="BE143" i="3" s="1"/>
  <c r="P157" i="4"/>
  <c r="BE157" i="4" s="1"/>
  <c r="BK157" i="4"/>
  <c r="P171" i="4"/>
  <c r="BE171" i="4" s="1"/>
  <c r="BK171" i="4"/>
  <c r="P204" i="4"/>
  <c r="BE204" i="4" s="1"/>
  <c r="BK204" i="4"/>
  <c r="BK211" i="4"/>
  <c r="P211" i="4"/>
  <c r="BE211" i="4" s="1"/>
  <c r="AD213" i="4"/>
  <c r="Z214" i="4"/>
  <c r="Z213" i="4" s="1"/>
  <c r="X214" i="4"/>
  <c r="K98" i="4" s="1"/>
  <c r="P131" i="2"/>
  <c r="BE131" i="2" s="1"/>
  <c r="BK137" i="2"/>
  <c r="P152" i="2"/>
  <c r="BE152" i="2" s="1"/>
  <c r="BK158" i="2"/>
  <c r="P168" i="2"/>
  <c r="BE168" i="2" s="1"/>
  <c r="AD177" i="2"/>
  <c r="P183" i="2"/>
  <c r="BE183" i="2" s="1"/>
  <c r="AB207" i="2"/>
  <c r="F117" i="3"/>
  <c r="BK133" i="3"/>
  <c r="P135" i="3"/>
  <c r="BE135" i="3" s="1"/>
  <c r="BK141" i="3"/>
  <c r="P148" i="3"/>
  <c r="BE148" i="3" s="1"/>
  <c r="BK148" i="3"/>
  <c r="BK153" i="3"/>
  <c r="P153" i="3"/>
  <c r="BE153" i="3" s="1"/>
  <c r="P134" i="4"/>
  <c r="BE134" i="4" s="1"/>
  <c r="BK134" i="4"/>
  <c r="BK179" i="4"/>
  <c r="BK178" i="4" s="1"/>
  <c r="M178" i="4" s="1"/>
  <c r="M92" i="4" s="1"/>
  <c r="BK136" i="5"/>
  <c r="BK192" i="5"/>
  <c r="BK205" i="5"/>
  <c r="P205" i="5"/>
  <c r="BE205" i="5" s="1"/>
  <c r="P213" i="5"/>
  <c r="BE213" i="5" s="1"/>
  <c r="BK213" i="5"/>
  <c r="W257" i="5"/>
  <c r="H101" i="5" s="1"/>
  <c r="AB129" i="6"/>
  <c r="AB128" i="6" s="1"/>
  <c r="AB127" i="6" s="1"/>
  <c r="AB149" i="7"/>
  <c r="P151" i="7"/>
  <c r="BE151" i="7" s="1"/>
  <c r="BK151" i="7"/>
  <c r="H37" i="2"/>
  <c r="BE88" i="1" s="1"/>
  <c r="BK220" i="2"/>
  <c r="M220" i="2" s="1"/>
  <c r="M100" i="2" s="1"/>
  <c r="BK145" i="3"/>
  <c r="M145" i="3" s="1"/>
  <c r="M91" i="3" s="1"/>
  <c r="BK159" i="4"/>
  <c r="P159" i="4"/>
  <c r="BE159" i="4" s="1"/>
  <c r="P174" i="4"/>
  <c r="BE174" i="4" s="1"/>
  <c r="BK174" i="4"/>
  <c r="BK173" i="4" s="1"/>
  <c r="M173" i="4" s="1"/>
  <c r="M91" i="4" s="1"/>
  <c r="BK186" i="4"/>
  <c r="P186" i="4"/>
  <c r="BE186" i="4" s="1"/>
  <c r="P190" i="4"/>
  <c r="BE190" i="4" s="1"/>
  <c r="BK190" i="4"/>
  <c r="P201" i="4"/>
  <c r="BE201" i="4" s="1"/>
  <c r="BK201" i="4"/>
  <c r="P170" i="5"/>
  <c r="BE170" i="5" s="1"/>
  <c r="BK170" i="5"/>
  <c r="F78" i="6"/>
  <c r="F118" i="6"/>
  <c r="P139" i="7"/>
  <c r="BE139" i="7" s="1"/>
  <c r="BK139" i="7"/>
  <c r="P181" i="7"/>
  <c r="BE181" i="7" s="1"/>
  <c r="BK181" i="7"/>
  <c r="M35" i="2"/>
  <c r="AY88" i="1" s="1"/>
  <c r="BK145" i="2"/>
  <c r="P148" i="2"/>
  <c r="BE148" i="2" s="1"/>
  <c r="BK162" i="2"/>
  <c r="P164" i="2"/>
  <c r="BE164" i="2" s="1"/>
  <c r="X227" i="2"/>
  <c r="K101" i="2" s="1"/>
  <c r="W128" i="3"/>
  <c r="AB128" i="3"/>
  <c r="BK167" i="3"/>
  <c r="AB165" i="3"/>
  <c r="BK132" i="4"/>
  <c r="BK139" i="4"/>
  <c r="P139" i="4"/>
  <c r="BE139" i="4" s="1"/>
  <c r="P151" i="4"/>
  <c r="BE151" i="4" s="1"/>
  <c r="BK151" i="4"/>
  <c r="Z173" i="4"/>
  <c r="X173" i="4"/>
  <c r="K91" i="4" s="1"/>
  <c r="Z181" i="4"/>
  <c r="X234" i="4"/>
  <c r="K102" i="4" s="1"/>
  <c r="F120" i="5"/>
  <c r="F78" i="5"/>
  <c r="P152" i="5"/>
  <c r="BE152" i="5" s="1"/>
  <c r="BK152" i="5"/>
  <c r="BK181" i="5"/>
  <c r="P181" i="5"/>
  <c r="BE181" i="5" s="1"/>
  <c r="W187" i="5"/>
  <c r="H93" i="5" s="1"/>
  <c r="BK194" i="5"/>
  <c r="P194" i="5"/>
  <c r="BE194" i="5" s="1"/>
  <c r="BK202" i="5"/>
  <c r="BK217" i="5"/>
  <c r="P225" i="5"/>
  <c r="BE225" i="5" s="1"/>
  <c r="BK225" i="5"/>
  <c r="BK238" i="5"/>
  <c r="BK151" i="6"/>
  <c r="W150" i="6"/>
  <c r="H92" i="6" s="1"/>
  <c r="AD171" i="6"/>
  <c r="AD141" i="7"/>
  <c r="W149" i="7"/>
  <c r="H93" i="7" s="1"/>
  <c r="W161" i="7"/>
  <c r="H94" i="7" s="1"/>
  <c r="AB169" i="7"/>
  <c r="AB168" i="7" s="1"/>
  <c r="Z169" i="7"/>
  <c r="Z168" i="7" s="1"/>
  <c r="X169" i="7"/>
  <c r="AD199" i="7"/>
  <c r="AD186" i="7" s="1"/>
  <c r="Z145" i="3"/>
  <c r="X145" i="3"/>
  <c r="K91" i="3" s="1"/>
  <c r="AD150" i="3"/>
  <c r="AD127" i="3" s="1"/>
  <c r="AD126" i="3" s="1"/>
  <c r="W176" i="3"/>
  <c r="H98" i="3" s="1"/>
  <c r="X183" i="3"/>
  <c r="K99" i="3" s="1"/>
  <c r="Z131" i="4"/>
  <c r="X131" i="4"/>
  <c r="K90" i="4" s="1"/>
  <c r="AB131" i="4"/>
  <c r="AD198" i="4"/>
  <c r="AB203" i="4"/>
  <c r="AB210" i="4"/>
  <c r="AB214" i="4"/>
  <c r="AB213" i="4" s="1"/>
  <c r="AB131" i="5"/>
  <c r="Z222" i="5"/>
  <c r="W129" i="6"/>
  <c r="H90" i="6" s="1"/>
  <c r="AD150" i="6"/>
  <c r="P154" i="6"/>
  <c r="BE154" i="6" s="1"/>
  <c r="P164" i="6"/>
  <c r="BE164" i="6" s="1"/>
  <c r="P169" i="6"/>
  <c r="BE169" i="6" s="1"/>
  <c r="P172" i="6"/>
  <c r="BE172" i="6" s="1"/>
  <c r="AD176" i="6"/>
  <c r="BK180" i="6"/>
  <c r="BK176" i="6" s="1"/>
  <c r="AD131" i="7"/>
  <c r="AD130" i="7" s="1"/>
  <c r="BK134" i="7"/>
  <c r="BK131" i="7" s="1"/>
  <c r="W141" i="7"/>
  <c r="H92" i="7" s="1"/>
  <c r="BK147" i="7"/>
  <c r="P157" i="7"/>
  <c r="BE157" i="7" s="1"/>
  <c r="P183" i="7"/>
  <c r="BE183" i="7" s="1"/>
  <c r="P200" i="7"/>
  <c r="BE200" i="7" s="1"/>
  <c r="X206" i="7"/>
  <c r="K102" i="7" s="1"/>
  <c r="H37" i="4"/>
  <c r="BE90" i="1" s="1"/>
  <c r="AB227" i="4"/>
  <c r="W234" i="4"/>
  <c r="H102" i="4" s="1"/>
  <c r="H36" i="5"/>
  <c r="BD91" i="1" s="1"/>
  <c r="W180" i="5"/>
  <c r="H92" i="5" s="1"/>
  <c r="AB235" i="5"/>
  <c r="W242" i="5"/>
  <c r="F84" i="6"/>
  <c r="Z176" i="6"/>
  <c r="AB176" i="6"/>
  <c r="AB175" i="6" s="1"/>
  <c r="Z131" i="7"/>
  <c r="X131" i="7"/>
  <c r="Z141" i="7"/>
  <c r="X141" i="7"/>
  <c r="K92" i="7" s="1"/>
  <c r="W187" i="7"/>
  <c r="H98" i="7" s="1"/>
  <c r="Z187" i="7"/>
  <c r="Z186" i="7" s="1"/>
  <c r="X187" i="7"/>
  <c r="K98" i="7" s="1"/>
  <c r="K90" i="2"/>
  <c r="AD130" i="2"/>
  <c r="BK133" i="2"/>
  <c r="BK154" i="2"/>
  <c r="BK171" i="2"/>
  <c r="X182" i="2"/>
  <c r="K93" i="2" s="1"/>
  <c r="H37" i="3"/>
  <c r="BE89" i="1" s="1"/>
  <c r="P129" i="3"/>
  <c r="BE129" i="3" s="1"/>
  <c r="BK129" i="3"/>
  <c r="P151" i="3"/>
  <c r="BE151" i="3" s="1"/>
  <c r="BK151" i="3"/>
  <c r="BK150" i="3" s="1"/>
  <c r="M150" i="3" s="1"/>
  <c r="M92" i="3" s="1"/>
  <c r="F78" i="4"/>
  <c r="F120" i="4"/>
  <c r="BK167" i="4"/>
  <c r="P167" i="4"/>
  <c r="BE167" i="4" s="1"/>
  <c r="BK221" i="4"/>
  <c r="BK220" i="4" s="1"/>
  <c r="M220" i="4" s="1"/>
  <c r="M99" i="4" s="1"/>
  <c r="P221" i="4"/>
  <c r="BE221" i="4" s="1"/>
  <c r="F78" i="2"/>
  <c r="F119" i="2"/>
  <c r="H35" i="2"/>
  <c r="BC88" i="1" s="1"/>
  <c r="BK150" i="2"/>
  <c r="BK166" i="2"/>
  <c r="BK175" i="2"/>
  <c r="BK174" i="2" s="1"/>
  <c r="M174" i="2" s="1"/>
  <c r="M91" i="2" s="1"/>
  <c r="AB182" i="2"/>
  <c r="BK193" i="2"/>
  <c r="BK182" i="2" s="1"/>
  <c r="M182" i="2" s="1"/>
  <c r="M93" i="2" s="1"/>
  <c r="AD195" i="2"/>
  <c r="BK202" i="2"/>
  <c r="BK195" i="2" s="1"/>
  <c r="M195" i="2" s="1"/>
  <c r="M94" i="2" s="1"/>
  <c r="BK208" i="2"/>
  <c r="Z128" i="3"/>
  <c r="X128" i="3"/>
  <c r="H38" i="3"/>
  <c r="BF89" i="1" s="1"/>
  <c r="Z150" i="3"/>
  <c r="X150" i="3"/>
  <c r="K92" i="3" s="1"/>
  <c r="P169" i="3"/>
  <c r="BE169" i="3" s="1"/>
  <c r="BK169" i="3"/>
  <c r="BK166" i="3" s="1"/>
  <c r="Z176" i="3"/>
  <c r="X176" i="3"/>
  <c r="K98" i="3" s="1"/>
  <c r="W165" i="3"/>
  <c r="H95" i="3" s="1"/>
  <c r="BK228" i="4"/>
  <c r="BK227" i="4" s="1"/>
  <c r="M227" i="4" s="1"/>
  <c r="M101" i="4" s="1"/>
  <c r="P228" i="4"/>
  <c r="BE228" i="4" s="1"/>
  <c r="H38" i="2"/>
  <c r="BF88" i="1" s="1"/>
  <c r="Z182" i="2"/>
  <c r="AB195" i="2"/>
  <c r="H90" i="3"/>
  <c r="P137" i="3"/>
  <c r="BE137" i="3" s="1"/>
  <c r="BK137" i="3"/>
  <c r="Z165" i="3"/>
  <c r="P177" i="3"/>
  <c r="BE177" i="3" s="1"/>
  <c r="BK177" i="3"/>
  <c r="BK176" i="3" s="1"/>
  <c r="M176" i="3" s="1"/>
  <c r="M98" i="3" s="1"/>
  <c r="P141" i="4"/>
  <c r="BE141" i="4" s="1"/>
  <c r="BK141" i="4"/>
  <c r="H36" i="2"/>
  <c r="BD88" i="1" s="1"/>
  <c r="BK227" i="2"/>
  <c r="M227" i="2" s="1"/>
  <c r="M101" i="2" s="1"/>
  <c r="P228" i="2"/>
  <c r="BE228" i="2" s="1"/>
  <c r="H97" i="2"/>
  <c r="M35" i="3"/>
  <c r="AY89" i="1" s="1"/>
  <c r="H35" i="3"/>
  <c r="BC89" i="1" s="1"/>
  <c r="AB150" i="3"/>
  <c r="AB127" i="3" s="1"/>
  <c r="AB126" i="3" s="1"/>
  <c r="BK183" i="3"/>
  <c r="M183" i="3" s="1"/>
  <c r="M99" i="3" s="1"/>
  <c r="AD131" i="4"/>
  <c r="P146" i="4"/>
  <c r="BE146" i="4" s="1"/>
  <c r="BK146" i="4"/>
  <c r="BK161" i="4"/>
  <c r="P161" i="4"/>
  <c r="BE161" i="4" s="1"/>
  <c r="BK169" i="4"/>
  <c r="P169" i="4"/>
  <c r="BE169" i="4" s="1"/>
  <c r="X181" i="4"/>
  <c r="K93" i="4" s="1"/>
  <c r="BK208" i="4"/>
  <c r="P208" i="4"/>
  <c r="BE208" i="4" s="1"/>
  <c r="X213" i="4"/>
  <c r="K97" i="4" s="1"/>
  <c r="BK220" i="5"/>
  <c r="P220" i="5"/>
  <c r="BE220" i="5" s="1"/>
  <c r="BK239" i="5"/>
  <c r="P239" i="5"/>
  <c r="BE239" i="5" s="1"/>
  <c r="Z241" i="5"/>
  <c r="M35" i="6"/>
  <c r="AY92" i="1" s="1"/>
  <c r="H35" i="6"/>
  <c r="BC92" i="1" s="1"/>
  <c r="K90" i="6"/>
  <c r="F84" i="2"/>
  <c r="W130" i="2"/>
  <c r="Z203" i="2"/>
  <c r="X203" i="2"/>
  <c r="K95" i="2" s="1"/>
  <c r="Z207" i="2"/>
  <c r="Z206" i="2" s="1"/>
  <c r="X207" i="2"/>
  <c r="W220" i="2"/>
  <c r="H100" i="2" s="1"/>
  <c r="AB145" i="3"/>
  <c r="H38" i="4"/>
  <c r="BF90" i="1" s="1"/>
  <c r="BK217" i="4"/>
  <c r="P217" i="4"/>
  <c r="BE217" i="4" s="1"/>
  <c r="BK132" i="5"/>
  <c r="P132" i="5"/>
  <c r="BE132" i="5" s="1"/>
  <c r="H90" i="5"/>
  <c r="BK145" i="5"/>
  <c r="P145" i="5"/>
  <c r="BE145" i="5" s="1"/>
  <c r="BK158" i="5"/>
  <c r="P158" i="5"/>
  <c r="BE158" i="5" s="1"/>
  <c r="BK168" i="5"/>
  <c r="P168" i="5"/>
  <c r="BE168" i="5" s="1"/>
  <c r="BK178" i="5"/>
  <c r="P178" i="5"/>
  <c r="BE178" i="5" s="1"/>
  <c r="BK230" i="5"/>
  <c r="P230" i="5"/>
  <c r="BE230" i="5" s="1"/>
  <c r="AD241" i="5"/>
  <c r="M131" i="7"/>
  <c r="M90" i="7" s="1"/>
  <c r="BK219" i="5"/>
  <c r="BK215" i="5" s="1"/>
  <c r="M215" i="5" s="1"/>
  <c r="M94" i="5" s="1"/>
  <c r="P219" i="5"/>
  <c r="BE219" i="5" s="1"/>
  <c r="BK236" i="5"/>
  <c r="BK235" i="5" s="1"/>
  <c r="M235" i="5" s="1"/>
  <c r="M96" i="5" s="1"/>
  <c r="P236" i="5"/>
  <c r="BE236" i="5" s="1"/>
  <c r="W241" i="5"/>
  <c r="H97" i="5" s="1"/>
  <c r="H98" i="5"/>
  <c r="P188" i="7"/>
  <c r="BE188" i="7" s="1"/>
  <c r="BK188" i="7"/>
  <c r="BK187" i="7" s="1"/>
  <c r="AB130" i="2"/>
  <c r="AD203" i="2"/>
  <c r="AD207" i="2"/>
  <c r="AD206" i="2" s="1"/>
  <c r="AB220" i="2"/>
  <c r="M81" i="3"/>
  <c r="M120" i="3"/>
  <c r="F84" i="3"/>
  <c r="W145" i="3"/>
  <c r="H91" i="3" s="1"/>
  <c r="BK162" i="3"/>
  <c r="M162" i="3" s="1"/>
  <c r="M94" i="3" s="1"/>
  <c r="H36" i="4"/>
  <c r="BD90" i="1" s="1"/>
  <c r="AD181" i="4"/>
  <c r="Z198" i="4"/>
  <c r="Z130" i="4" s="1"/>
  <c r="Z129" i="4" s="1"/>
  <c r="AW90" i="1" s="1"/>
  <c r="X198" i="4"/>
  <c r="K94" i="4" s="1"/>
  <c r="BK215" i="4"/>
  <c r="P215" i="4"/>
  <c r="BE215" i="4" s="1"/>
  <c r="W213" i="4"/>
  <c r="H97" i="4" s="1"/>
  <c r="BK224" i="4"/>
  <c r="BK223" i="4" s="1"/>
  <c r="M223" i="4" s="1"/>
  <c r="M100" i="4" s="1"/>
  <c r="P224" i="4"/>
  <c r="BE224" i="4" s="1"/>
  <c r="F84" i="5"/>
  <c r="F126" i="5"/>
  <c r="BK139" i="5"/>
  <c r="P139" i="5"/>
  <c r="BE139" i="5" s="1"/>
  <c r="BK156" i="5"/>
  <c r="P156" i="5"/>
  <c r="BE156" i="5" s="1"/>
  <c r="BK166" i="5"/>
  <c r="P166" i="5"/>
  <c r="BE166" i="5" s="1"/>
  <c r="BK175" i="5"/>
  <c r="M175" i="5" s="1"/>
  <c r="M91" i="5" s="1"/>
  <c r="BK223" i="5"/>
  <c r="BK222" i="5" s="1"/>
  <c r="M222" i="5" s="1"/>
  <c r="M95" i="5" s="1"/>
  <c r="P223" i="5"/>
  <c r="BE223" i="5" s="1"/>
  <c r="BK232" i="5"/>
  <c r="P232" i="5"/>
  <c r="BE232" i="5" s="1"/>
  <c r="X241" i="5"/>
  <c r="K97" i="5" s="1"/>
  <c r="BK251" i="5"/>
  <c r="BK250" i="5" s="1"/>
  <c r="M250" i="5" s="1"/>
  <c r="M99" i="5" s="1"/>
  <c r="P251" i="5"/>
  <c r="BE251" i="5" s="1"/>
  <c r="BK141" i="6"/>
  <c r="BK129" i="6" s="1"/>
  <c r="P141" i="6"/>
  <c r="BE141" i="6" s="1"/>
  <c r="P184" i="6"/>
  <c r="BE184" i="6" s="1"/>
  <c r="BK184" i="6"/>
  <c r="BK183" i="6" s="1"/>
  <c r="M183" i="6" s="1"/>
  <c r="M97" i="6" s="1"/>
  <c r="M35" i="4"/>
  <c r="AY90" i="1" s="1"/>
  <c r="W131" i="4"/>
  <c r="BK196" i="4"/>
  <c r="P196" i="4"/>
  <c r="BE196" i="4" s="1"/>
  <c r="BK199" i="4"/>
  <c r="P199" i="4"/>
  <c r="BE199" i="4" s="1"/>
  <c r="BK212" i="4"/>
  <c r="P212" i="4"/>
  <c r="BE212" i="4" s="1"/>
  <c r="H35" i="4"/>
  <c r="BC90" i="1" s="1"/>
  <c r="K90" i="5"/>
  <c r="AB187" i="5"/>
  <c r="BK196" i="5"/>
  <c r="P196" i="5"/>
  <c r="BE196" i="5" s="1"/>
  <c r="BK247" i="5"/>
  <c r="BK242" i="5" s="1"/>
  <c r="P247" i="5"/>
  <c r="BE247" i="5" s="1"/>
  <c r="BK261" i="5"/>
  <c r="P261" i="5"/>
  <c r="BE261" i="5" s="1"/>
  <c r="W128" i="6"/>
  <c r="P187" i="6"/>
  <c r="BE187" i="6" s="1"/>
  <c r="BK187" i="6"/>
  <c r="BK186" i="6" s="1"/>
  <c r="M186" i="6" s="1"/>
  <c r="M98" i="6" s="1"/>
  <c r="P176" i="7"/>
  <c r="BE176" i="7" s="1"/>
  <c r="BK176" i="7"/>
  <c r="P203" i="7"/>
  <c r="BE203" i="7" s="1"/>
  <c r="BK203" i="7"/>
  <c r="BK199" i="7" s="1"/>
  <c r="M199" i="7" s="1"/>
  <c r="M101" i="7" s="1"/>
  <c r="AB181" i="4"/>
  <c r="AB130" i="4" s="1"/>
  <c r="BK188" i="4"/>
  <c r="P188" i="4"/>
  <c r="BE188" i="4" s="1"/>
  <c r="Z210" i="4"/>
  <c r="X210" i="4"/>
  <c r="K96" i="4" s="1"/>
  <c r="P235" i="4"/>
  <c r="BE235" i="4" s="1"/>
  <c r="BK234" i="4"/>
  <c r="M234" i="4" s="1"/>
  <c r="M102" i="4" s="1"/>
  <c r="H37" i="5"/>
  <c r="BE91" i="1" s="1"/>
  <c r="AD175" i="5"/>
  <c r="BK185" i="5"/>
  <c r="P185" i="5"/>
  <c r="BE185" i="5" s="1"/>
  <c r="BK188" i="5"/>
  <c r="P188" i="5"/>
  <c r="BE188" i="5" s="1"/>
  <c r="BK208" i="5"/>
  <c r="P208" i="5"/>
  <c r="BE208" i="5" s="1"/>
  <c r="X222" i="5"/>
  <c r="K95" i="5" s="1"/>
  <c r="AD235" i="5"/>
  <c r="BK254" i="5"/>
  <c r="BK253" i="5" s="1"/>
  <c r="M253" i="5" s="1"/>
  <c r="M100" i="5" s="1"/>
  <c r="P254" i="5"/>
  <c r="BE254" i="5" s="1"/>
  <c r="BK258" i="5"/>
  <c r="P258" i="5"/>
  <c r="BE258" i="5" s="1"/>
  <c r="M121" i="6"/>
  <c r="M81" i="6"/>
  <c r="H38" i="6"/>
  <c r="BF92" i="1" s="1"/>
  <c r="BK138" i="6"/>
  <c r="P138" i="6"/>
  <c r="BE138" i="6" s="1"/>
  <c r="H38" i="7"/>
  <c r="BF93" i="1" s="1"/>
  <c r="H37" i="7"/>
  <c r="BE93" i="1" s="1"/>
  <c r="H38" i="5"/>
  <c r="BF91" i="1" s="1"/>
  <c r="AD131" i="5"/>
  <c r="AB215" i="5"/>
  <c r="AD222" i="5"/>
  <c r="X264" i="5"/>
  <c r="K102" i="5" s="1"/>
  <c r="H36" i="6"/>
  <c r="BD92" i="1" s="1"/>
  <c r="P173" i="6"/>
  <c r="BE173" i="6" s="1"/>
  <c r="BK173" i="6"/>
  <c r="BK171" i="6" s="1"/>
  <c r="M171" i="6" s="1"/>
  <c r="M94" i="6" s="1"/>
  <c r="P153" i="7"/>
  <c r="BE153" i="7" s="1"/>
  <c r="BK153" i="7"/>
  <c r="M35" i="5"/>
  <c r="AY91" i="1" s="1"/>
  <c r="H35" i="5"/>
  <c r="BC91" i="1" s="1"/>
  <c r="Z180" i="5"/>
  <c r="Z130" i="5" s="1"/>
  <c r="Z129" i="5" s="1"/>
  <c r="AW91" i="1" s="1"/>
  <c r="X180" i="5"/>
  <c r="K92" i="5" s="1"/>
  <c r="AD215" i="5"/>
  <c r="W222" i="5"/>
  <c r="H95" i="5" s="1"/>
  <c r="W235" i="5"/>
  <c r="H96" i="5" s="1"/>
  <c r="AB242" i="5"/>
  <c r="AB241" i="5" s="1"/>
  <c r="BK264" i="5"/>
  <c r="M264" i="5" s="1"/>
  <c r="M102" i="5" s="1"/>
  <c r="AB150" i="6"/>
  <c r="BK158" i="6"/>
  <c r="BK150" i="6" s="1"/>
  <c r="M150" i="6" s="1"/>
  <c r="M92" i="6" s="1"/>
  <c r="P158" i="6"/>
  <c r="BE158" i="6" s="1"/>
  <c r="K96" i="6"/>
  <c r="K90" i="7"/>
  <c r="P144" i="7"/>
  <c r="BE144" i="7" s="1"/>
  <c r="BK144" i="7"/>
  <c r="P164" i="7"/>
  <c r="BE164" i="7" s="1"/>
  <c r="BK164" i="7"/>
  <c r="BK161" i="7" s="1"/>
  <c r="M161" i="7" s="1"/>
  <c r="M94" i="7" s="1"/>
  <c r="H37" i="6"/>
  <c r="BE92" i="1" s="1"/>
  <c r="Z150" i="6"/>
  <c r="Z128" i="6" s="1"/>
  <c r="X150" i="6"/>
  <c r="K92" i="6" s="1"/>
  <c r="H36" i="7"/>
  <c r="BD93" i="1" s="1"/>
  <c r="M35" i="7"/>
  <c r="AY93" i="1" s="1"/>
  <c r="P137" i="7"/>
  <c r="BE137" i="7" s="1"/>
  <c r="BK137" i="7"/>
  <c r="BK136" i="7" s="1"/>
  <c r="M136" i="7" s="1"/>
  <c r="M91" i="7" s="1"/>
  <c r="P150" i="7"/>
  <c r="BE150" i="7" s="1"/>
  <c r="BK150" i="7"/>
  <c r="AD169" i="7"/>
  <c r="AD168" i="7" s="1"/>
  <c r="P182" i="7"/>
  <c r="BE182" i="7" s="1"/>
  <c r="BK182" i="7"/>
  <c r="BK169" i="7" s="1"/>
  <c r="AD129" i="6"/>
  <c r="Z149" i="7"/>
  <c r="X149" i="7"/>
  <c r="K93" i="7" s="1"/>
  <c r="W206" i="7"/>
  <c r="H102" i="7" s="1"/>
  <c r="W168" i="7"/>
  <c r="H95" i="7" s="1"/>
  <c r="BK206" i="7"/>
  <c r="M206" i="7" s="1"/>
  <c r="M102" i="7" s="1"/>
  <c r="AB171" i="6"/>
  <c r="Z190" i="6"/>
  <c r="Z175" i="6" s="1"/>
  <c r="X190" i="6"/>
  <c r="K99" i="6" s="1"/>
  <c r="AB131" i="7"/>
  <c r="W176" i="6"/>
  <c r="AD190" i="6"/>
  <c r="AD175" i="6" s="1"/>
  <c r="F78" i="7"/>
  <c r="F120" i="7"/>
  <c r="H35" i="7"/>
  <c r="BC93" i="1" s="1"/>
  <c r="W131" i="7"/>
  <c r="W186" i="7"/>
  <c r="H97" i="7" s="1"/>
  <c r="F84" i="7"/>
  <c r="M176" i="6" l="1"/>
  <c r="M96" i="6" s="1"/>
  <c r="BK175" i="6"/>
  <c r="M175" i="6" s="1"/>
  <c r="M95" i="6" s="1"/>
  <c r="BK198" i="4"/>
  <c r="M198" i="4" s="1"/>
  <c r="M94" i="4" s="1"/>
  <c r="BK131" i="4"/>
  <c r="X168" i="7"/>
  <c r="K95" i="7" s="1"/>
  <c r="K96" i="7"/>
  <c r="AB130" i="7"/>
  <c r="AB129" i="7" s="1"/>
  <c r="Z130" i="7"/>
  <c r="Z129" i="7" s="1"/>
  <c r="AW93" i="1" s="1"/>
  <c r="AD129" i="7"/>
  <c r="BK214" i="4"/>
  <c r="X186" i="7"/>
  <c r="K97" i="7" s="1"/>
  <c r="BK203" i="4"/>
  <c r="M203" i="4" s="1"/>
  <c r="M95" i="4" s="1"/>
  <c r="BK207" i="2"/>
  <c r="M207" i="2" s="1"/>
  <c r="M97" i="2" s="1"/>
  <c r="BK128" i="3"/>
  <c r="AB129" i="4"/>
  <c r="BK130" i="2"/>
  <c r="AB206" i="2"/>
  <c r="AD128" i="6"/>
  <c r="BK149" i="7"/>
  <c r="M149" i="7" s="1"/>
  <c r="M93" i="7" s="1"/>
  <c r="Z127" i="6"/>
  <c r="AW92" i="1" s="1"/>
  <c r="BK141" i="7"/>
  <c r="M141" i="7" s="1"/>
  <c r="M92" i="7" s="1"/>
  <c r="BK180" i="5"/>
  <c r="M180" i="5" s="1"/>
  <c r="M92" i="5" s="1"/>
  <c r="BK181" i="4"/>
  <c r="M181" i="4" s="1"/>
  <c r="M93" i="4" s="1"/>
  <c r="AB130" i="5"/>
  <c r="AB129" i="5" s="1"/>
  <c r="BK210" i="4"/>
  <c r="M210" i="4" s="1"/>
  <c r="M96" i="4" s="1"/>
  <c r="X165" i="3"/>
  <c r="K95" i="3" s="1"/>
  <c r="Z129" i="2"/>
  <c r="Z128" i="2" s="1"/>
  <c r="AW88" i="1" s="1"/>
  <c r="BE87" i="1"/>
  <c r="M169" i="7"/>
  <c r="M96" i="7" s="1"/>
  <c r="BK168" i="7"/>
  <c r="M168" i="7" s="1"/>
  <c r="M95" i="7" s="1"/>
  <c r="M130" i="2"/>
  <c r="M90" i="2" s="1"/>
  <c r="BK129" i="2"/>
  <c r="M131" i="4"/>
  <c r="M90" i="4" s="1"/>
  <c r="W36" i="1"/>
  <c r="BA87" i="1"/>
  <c r="M129" i="6"/>
  <c r="M90" i="6" s="1"/>
  <c r="BK128" i="6"/>
  <c r="BK187" i="5"/>
  <c r="M187" i="5" s="1"/>
  <c r="M93" i="5" s="1"/>
  <c r="H89" i="6"/>
  <c r="W206" i="2"/>
  <c r="H96" i="2" s="1"/>
  <c r="X130" i="4"/>
  <c r="W127" i="3"/>
  <c r="BF87" i="1"/>
  <c r="W37" i="1" s="1"/>
  <c r="K90" i="3"/>
  <c r="X127" i="3"/>
  <c r="M128" i="3"/>
  <c r="M90" i="3" s="1"/>
  <c r="BK127" i="3"/>
  <c r="BK165" i="3"/>
  <c r="M165" i="3" s="1"/>
  <c r="M95" i="3" s="1"/>
  <c r="M166" i="3"/>
  <c r="M96" i="3" s="1"/>
  <c r="AD127" i="6"/>
  <c r="X130" i="7"/>
  <c r="AD130" i="5"/>
  <c r="AD129" i="5" s="1"/>
  <c r="X130" i="5"/>
  <c r="AB129" i="2"/>
  <c r="M187" i="7"/>
  <c r="M98" i="7" s="1"/>
  <c r="BK186" i="7"/>
  <c r="M186" i="7" s="1"/>
  <c r="M97" i="7" s="1"/>
  <c r="BK131" i="5"/>
  <c r="X128" i="6"/>
  <c r="BD87" i="1"/>
  <c r="Z127" i="3"/>
  <c r="Z126" i="3" s="1"/>
  <c r="AW89" i="1" s="1"/>
  <c r="AW87" i="1" s="1"/>
  <c r="X129" i="2"/>
  <c r="W130" i="7"/>
  <c r="H90" i="7"/>
  <c r="M242" i="5"/>
  <c r="M98" i="5" s="1"/>
  <c r="W130" i="4"/>
  <c r="H90" i="4"/>
  <c r="M214" i="4"/>
  <c r="M98" i="4" s="1"/>
  <c r="BK213" i="4"/>
  <c r="M213" i="4" s="1"/>
  <c r="M97" i="4" s="1"/>
  <c r="AD130" i="4"/>
  <c r="AD129" i="4" s="1"/>
  <c r="BK206" i="2"/>
  <c r="M206" i="2" s="1"/>
  <c r="M96" i="2" s="1"/>
  <c r="BC87" i="1"/>
  <c r="H96" i="6"/>
  <c r="W175" i="6"/>
  <c r="H95" i="6" s="1"/>
  <c r="X175" i="6"/>
  <c r="K95" i="6" s="1"/>
  <c r="BK257" i="5"/>
  <c r="M257" i="5" s="1"/>
  <c r="M101" i="5" s="1"/>
  <c r="W130" i="5"/>
  <c r="X206" i="2"/>
  <c r="K96" i="2" s="1"/>
  <c r="K97" i="2"/>
  <c r="H90" i="2"/>
  <c r="W129" i="2"/>
  <c r="AD129" i="2"/>
  <c r="AD128" i="2" s="1"/>
  <c r="AB128" i="2" l="1"/>
  <c r="BK130" i="7"/>
  <c r="BK130" i="4"/>
  <c r="X129" i="5"/>
  <c r="K88" i="5" s="1"/>
  <c r="M29" i="5" s="1"/>
  <c r="AT91" i="1" s="1"/>
  <c r="K89" i="5"/>
  <c r="K89" i="3"/>
  <c r="X126" i="3"/>
  <c r="K88" i="3" s="1"/>
  <c r="M29" i="3" s="1"/>
  <c r="AT89" i="1" s="1"/>
  <c r="M129" i="2"/>
  <c r="M89" i="2" s="1"/>
  <c r="BK128" i="2"/>
  <c r="M128" i="2" s="1"/>
  <c r="M88" i="2" s="1"/>
  <c r="W128" i="2"/>
  <c r="H88" i="2" s="1"/>
  <c r="M28" i="2" s="1"/>
  <c r="AS88" i="1" s="1"/>
  <c r="H89" i="2"/>
  <c r="H89" i="4"/>
  <c r="W129" i="4"/>
  <c r="H88" i="4" s="1"/>
  <c r="M28" i="4" s="1"/>
  <c r="AS90" i="1" s="1"/>
  <c r="W129" i="7"/>
  <c r="H88" i="7" s="1"/>
  <c r="M28" i="7" s="1"/>
  <c r="AS93" i="1" s="1"/>
  <c r="H89" i="7"/>
  <c r="X127" i="6"/>
  <c r="K88" i="6" s="1"/>
  <c r="M29" i="6" s="1"/>
  <c r="AT92" i="1" s="1"/>
  <c r="K89" i="6"/>
  <c r="K89" i="7"/>
  <c r="X129" i="7"/>
  <c r="K88" i="7" s="1"/>
  <c r="M29" i="7" s="1"/>
  <c r="AT93" i="1" s="1"/>
  <c r="M127" i="3"/>
  <c r="M89" i="3" s="1"/>
  <c r="BK126" i="3"/>
  <c r="M126" i="3" s="1"/>
  <c r="M88" i="3" s="1"/>
  <c r="M130" i="4"/>
  <c r="M89" i="4" s="1"/>
  <c r="BK129" i="4"/>
  <c r="M129" i="4" s="1"/>
  <c r="M88" i="4" s="1"/>
  <c r="M130" i="7"/>
  <c r="M89" i="7" s="1"/>
  <c r="BK129" i="7"/>
  <c r="M129" i="7" s="1"/>
  <c r="M88" i="7" s="1"/>
  <c r="X129" i="4"/>
  <c r="K88" i="4" s="1"/>
  <c r="M29" i="4" s="1"/>
  <c r="AT90" i="1" s="1"/>
  <c r="K89" i="4"/>
  <c r="W35" i="1"/>
  <c r="AZ87" i="1"/>
  <c r="M128" i="6"/>
  <c r="M89" i="6" s="1"/>
  <c r="BK127" i="6"/>
  <c r="M127" i="6" s="1"/>
  <c r="M88" i="6" s="1"/>
  <c r="W129" i="5"/>
  <c r="H88" i="5" s="1"/>
  <c r="M28" i="5" s="1"/>
  <c r="AS91" i="1" s="1"/>
  <c r="H89" i="5"/>
  <c r="W34" i="1"/>
  <c r="AY87" i="1"/>
  <c r="AK34" i="1" s="1"/>
  <c r="BK241" i="5"/>
  <c r="M241" i="5" s="1"/>
  <c r="M97" i="5" s="1"/>
  <c r="X128" i="2"/>
  <c r="K88" i="2" s="1"/>
  <c r="M29" i="2" s="1"/>
  <c r="AT88" i="1" s="1"/>
  <c r="K89" i="2"/>
  <c r="M131" i="5"/>
  <c r="M90" i="5" s="1"/>
  <c r="BK130" i="5"/>
  <c r="H89" i="3"/>
  <c r="W126" i="3"/>
  <c r="H88" i="3" s="1"/>
  <c r="M28" i="3" s="1"/>
  <c r="AS89" i="1" s="1"/>
  <c r="W127" i="6"/>
  <c r="H88" i="6" s="1"/>
  <c r="M28" i="6" s="1"/>
  <c r="AS92" i="1" s="1"/>
  <c r="M107" i="6" l="1"/>
  <c r="BE107" i="6" s="1"/>
  <c r="M105" i="6"/>
  <c r="BE105" i="6" s="1"/>
  <c r="M103" i="6"/>
  <c r="M27" i="6"/>
  <c r="M106" i="6"/>
  <c r="BE106" i="6" s="1"/>
  <c r="M108" i="6"/>
  <c r="BE108" i="6" s="1"/>
  <c r="M104" i="6"/>
  <c r="BE104" i="6" s="1"/>
  <c r="M109" i="4"/>
  <c r="BE109" i="4" s="1"/>
  <c r="M107" i="4"/>
  <c r="BE107" i="4" s="1"/>
  <c r="M105" i="4"/>
  <c r="M27" i="4"/>
  <c r="M110" i="4"/>
  <c r="BE110" i="4" s="1"/>
  <c r="M108" i="4"/>
  <c r="BE108" i="4" s="1"/>
  <c r="M106" i="4"/>
  <c r="BE106" i="4" s="1"/>
  <c r="AT87" i="1"/>
  <c r="AK28" i="1" s="1"/>
  <c r="M109" i="7"/>
  <c r="BE109" i="7" s="1"/>
  <c r="M107" i="7"/>
  <c r="BE107" i="7" s="1"/>
  <c r="M105" i="7"/>
  <c r="M27" i="7"/>
  <c r="M110" i="7"/>
  <c r="BE110" i="7" s="1"/>
  <c r="M108" i="7"/>
  <c r="BE108" i="7" s="1"/>
  <c r="M106" i="7"/>
  <c r="BE106" i="7" s="1"/>
  <c r="M106" i="3"/>
  <c r="BE106" i="3" s="1"/>
  <c r="M102" i="3"/>
  <c r="M104" i="3"/>
  <c r="BE104" i="3" s="1"/>
  <c r="M27" i="3"/>
  <c r="M103" i="3"/>
  <c r="BE103" i="3" s="1"/>
  <c r="M107" i="3"/>
  <c r="BE107" i="3" s="1"/>
  <c r="M105" i="3"/>
  <c r="BE105" i="3" s="1"/>
  <c r="M108" i="2"/>
  <c r="BE108" i="2" s="1"/>
  <c r="M106" i="2"/>
  <c r="BE106" i="2" s="1"/>
  <c r="M104" i="2"/>
  <c r="M27" i="2"/>
  <c r="M109" i="2"/>
  <c r="BE109" i="2" s="1"/>
  <c r="M107" i="2"/>
  <c r="BE107" i="2" s="1"/>
  <c r="M105" i="2"/>
  <c r="BE105" i="2" s="1"/>
  <c r="AS87" i="1"/>
  <c r="AK27" i="1" s="1"/>
  <c r="M130" i="5"/>
  <c r="M89" i="5" s="1"/>
  <c r="BK129" i="5"/>
  <c r="M129" i="5" s="1"/>
  <c r="M88" i="5" s="1"/>
  <c r="M110" i="5" l="1"/>
  <c r="BE110" i="5" s="1"/>
  <c r="M108" i="5"/>
  <c r="BE108" i="5" s="1"/>
  <c r="M106" i="5"/>
  <c r="BE106" i="5" s="1"/>
  <c r="M105" i="5"/>
  <c r="M27" i="5"/>
  <c r="M109" i="5"/>
  <c r="BE109" i="5" s="1"/>
  <c r="M107" i="5"/>
  <c r="BE107" i="5" s="1"/>
  <c r="M103" i="2"/>
  <c r="BE104" i="2"/>
  <c r="BE102" i="3"/>
  <c r="M101" i="3"/>
  <c r="M104" i="7"/>
  <c r="BE105" i="7"/>
  <c r="H42" i="4"/>
  <c r="H43" i="4"/>
  <c r="BE103" i="6"/>
  <c r="M102" i="6"/>
  <c r="M104" i="4"/>
  <c r="BE105" i="4"/>
  <c r="H43" i="3"/>
  <c r="H42" i="3"/>
  <c r="H42" i="2"/>
  <c r="H42" i="7"/>
  <c r="H42" i="6"/>
  <c r="H43" i="6"/>
  <c r="M34" i="3" l="1"/>
  <c r="AX89" i="1" s="1"/>
  <c r="AV89" i="1" s="1"/>
  <c r="H34" i="3"/>
  <c r="BB89" i="1" s="1"/>
  <c r="M34" i="6"/>
  <c r="AX92" i="1" s="1"/>
  <c r="AV92" i="1" s="1"/>
  <c r="H34" i="6"/>
  <c r="BB92" i="1" s="1"/>
  <c r="H34" i="7"/>
  <c r="BB93" i="1" s="1"/>
  <c r="M34" i="7"/>
  <c r="AX93" i="1" s="1"/>
  <c r="AV93" i="1" s="1"/>
  <c r="H34" i="2"/>
  <c r="BB88" i="1" s="1"/>
  <c r="M34" i="2"/>
  <c r="AX88" i="1" s="1"/>
  <c r="AV88" i="1" s="1"/>
  <c r="H43" i="5"/>
  <c r="H42" i="5"/>
  <c r="M30" i="4"/>
  <c r="L112" i="4"/>
  <c r="M30" i="3"/>
  <c r="L109" i="3"/>
  <c r="M30" i="6"/>
  <c r="L110" i="6"/>
  <c r="H34" i="4"/>
  <c r="BB90" i="1" s="1"/>
  <c r="M34" i="4"/>
  <c r="AX90" i="1" s="1"/>
  <c r="AV90" i="1" s="1"/>
  <c r="M30" i="7"/>
  <c r="L112" i="7"/>
  <c r="M30" i="2"/>
  <c r="L111" i="2"/>
  <c r="BE105" i="5"/>
  <c r="M104" i="5"/>
  <c r="H34" i="5" l="1"/>
  <c r="BB91" i="1" s="1"/>
  <c r="M34" i="5"/>
  <c r="AX91" i="1" s="1"/>
  <c r="AV91" i="1" s="1"/>
  <c r="AU93" i="1"/>
  <c r="M32" i="7"/>
  <c r="AU92" i="1"/>
  <c r="M32" i="6"/>
  <c r="AU90" i="1"/>
  <c r="M32" i="4"/>
  <c r="BB87" i="1"/>
  <c r="AU89" i="1"/>
  <c r="M32" i="3"/>
  <c r="AU88" i="1"/>
  <c r="M32" i="2"/>
  <c r="M30" i="5"/>
  <c r="L112" i="5"/>
  <c r="AX87" i="1" l="1"/>
  <c r="AG90" i="1"/>
  <c r="AN90" i="1" s="1"/>
  <c r="N43" i="4"/>
  <c r="L40" i="4"/>
  <c r="N42" i="4"/>
  <c r="AG93" i="1"/>
  <c r="AN93" i="1" s="1"/>
  <c r="N42" i="7"/>
  <c r="L40" i="7"/>
  <c r="N43" i="3"/>
  <c r="L40" i="3"/>
  <c r="N42" i="3"/>
  <c r="AG89" i="1"/>
  <c r="AN89" i="1" s="1"/>
  <c r="AU91" i="1"/>
  <c r="AU87" i="1" s="1"/>
  <c r="M32" i="5"/>
  <c r="N42" i="6"/>
  <c r="N43" i="6"/>
  <c r="L40" i="6"/>
  <c r="AG92" i="1"/>
  <c r="AN92" i="1" s="1"/>
  <c r="AG88" i="1"/>
  <c r="L40" i="2"/>
  <c r="N42" i="2"/>
  <c r="AG91" i="1" l="1"/>
  <c r="AN91" i="1" s="1"/>
  <c r="N42" i="5"/>
  <c r="N43" i="5"/>
  <c r="L40" i="5"/>
  <c r="AV87" i="1"/>
  <c r="AG87" i="1"/>
  <c r="AN88" i="1"/>
  <c r="AK26" i="1" l="1"/>
  <c r="AG99" i="1"/>
  <c r="AG98" i="1"/>
  <c r="AG97" i="1"/>
  <c r="AN87" i="1"/>
  <c r="AG96" i="1"/>
  <c r="AV97" i="1" l="1"/>
  <c r="BY97" i="1" s="1"/>
  <c r="CD97" i="1"/>
  <c r="AG95" i="1"/>
  <c r="CD96" i="1"/>
  <c r="AV96" i="1"/>
  <c r="BY96" i="1" s="1"/>
  <c r="AV98" i="1"/>
  <c r="BY98" i="1" s="1"/>
  <c r="CD98" i="1"/>
  <c r="AV99" i="1"/>
  <c r="BY99" i="1" s="1"/>
  <c r="CD99" i="1"/>
  <c r="AN97" i="1" l="1"/>
  <c r="AK33" i="1"/>
  <c r="AN99" i="1"/>
  <c r="AN98" i="1"/>
  <c r="W33" i="1"/>
  <c r="AK29" i="1"/>
  <c r="AK31" i="1" s="1"/>
  <c r="AK39" i="1" s="1"/>
  <c r="AG101" i="1"/>
  <c r="AN96" i="1"/>
  <c r="AN95" i="1" l="1"/>
  <c r="AN101" i="1" s="1"/>
</calcChain>
</file>

<file path=xl/sharedStrings.xml><?xml version="1.0" encoding="utf-8"?>
<sst xmlns="http://schemas.openxmlformats.org/spreadsheetml/2006/main" count="6878" uniqueCount="960">
  <si>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</si>
  <si>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</si>
  <si>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</si>
  <si>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</si>
  <si>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</si>
  <si>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</si>
  <si>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</si>
  <si>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True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</si>
  <si>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</si>
  <si>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</si>
  <si>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</si>
  <si>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</si>
  <si>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</si>
  <si>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</si>
  <si>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</si>
  <si>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</si>
  <si>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</si>
  <si>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</si>
  <si>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15-02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</si>
  <si>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</si>
  <si>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</si>
  <si>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Rekonstrukce turistického chodníku ,,Růžová hora - Sněžka´´</t>
  </si>
  <si>
    <t>0,1</t>
  </si>
  <si>
    <t>JKSO:</t>
  </si>
  <si>
    <t xml:space="preserve"> </t>
  </si>
  <si>
    <t>CC-CZ:</t>
  </si>
  <si>
    <t/>
  </si>
  <si>
    <t>1</t>
  </si>
  <si>
    <t>Místo:</t>
  </si>
  <si>
    <t>k.ú. Hor.Malá Úpa a Pec pod Sn.</t>
  </si>
  <si>
    <t>Datum:</t>
  </si>
  <si>
    <t>13. 8. 2017</t>
  </si>
  <si>
    <t>10</t>
  </si>
  <si>
    <t>100</t>
  </si>
  <si>
    <t>Objednatel:</t>
  </si>
  <si>
    <t>IČ:</t>
  </si>
  <si>
    <t>00088455</t>
  </si>
  <si>
    <t>Správa Krkonošského národního parku Vrchlabí</t>
  </si>
  <si>
    <t>DIČ:</t>
  </si>
  <si>
    <t>Zhotovitel:</t>
  </si>
  <si>
    <t>Vyplň údaj</t>
  </si>
  <si>
    <t>Projektant:</t>
  </si>
  <si>
    <t>42206855</t>
  </si>
  <si>
    <t>Ing. Petr Vopata - PROLIS</t>
  </si>
  <si>
    <t>Zpracovatel:</t>
  </si>
  <si>
    <t>Ing. Petr Vopata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</si>
  <si>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</si>
  <si>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</si>
  <si>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</si>
  <si>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</si>
  <si>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</si>
  <si>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</si>
  <si>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</si>
  <si>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</si>
  <si>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</si>
  <si>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</si>
  <si>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</si>
  <si>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</si>
  <si>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</si>
  <si>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</si>
  <si>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</si>
  <si>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</si>
  <si>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</si>
  <si>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</si>
  <si>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</si>
  <si>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</si>
  <si>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</si>
  <si>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</si>
  <si>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</si>
  <si>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</si>
  <si>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</si>
  <si>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</si>
  <si>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</si>
  <si>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</si>
  <si>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</si>
  <si>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</si>
  <si>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</si>
  <si>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</si>
  <si>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</si>
  <si>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</si>
  <si>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</si>
  <si>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</si>
  <si>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</si>
  <si>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</si>
  <si>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</si>
  <si>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</si>
  <si>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</si>
  <si>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</si>
  <si>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</si>
  <si>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</si>
  <si>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</si>
  <si>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</si>
  <si>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</si>
  <si>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{7ffe53d3-221a-4866-adf1-a2c0ee94758d}</t>
  </si>
  <si>
    <t>{00000000-0000-0000-0000-000000000000}</t>
  </si>
  <si>
    <t>/</t>
  </si>
  <si>
    <t>15-02-1</t>
  </si>
  <si>
    <t>Plocha u stanice lanovky Růžová hora</t>
  </si>
  <si>
    <t>{67608549-ff7d-468b-a5c1-c59a06642009}</t>
  </si>
  <si>
    <t>15-02-2</t>
  </si>
  <si>
    <t>Úsek I. - Chodník s dlážděným povrchem</t>
  </si>
  <si>
    <t>{0e7337a8-ff99-4544-a2c3-681ceed4dccc}</t>
  </si>
  <si>
    <t>15-02-3</t>
  </si>
  <si>
    <t>Úsek II. - Mezi dlažbou a úpatím Sněžky</t>
  </si>
  <si>
    <t>{73dfefbf-c45d-4515-acc5-d5eabba54d48}</t>
  </si>
  <si>
    <t>15-02-4</t>
  </si>
  <si>
    <t>Úsek III. - Schody na Sněžku</t>
  </si>
  <si>
    <t>{98015cb3-e090-4fdd-a0b3-8046ffbda9fa}</t>
  </si>
  <si>
    <t>15-02-5</t>
  </si>
  <si>
    <t>Úsek IV. - Odbočky k ,,Jubilejní´´</t>
  </si>
  <si>
    <t>{7d29223b-9136-41ff-ac65-0aaa727048d2}</t>
  </si>
  <si>
    <t>15-02-6</t>
  </si>
  <si>
    <t>Řetězové zábradlí</t>
  </si>
  <si>
    <t>{abd2e421-1a36-4c1e-a72e-386f8e967d30}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</si>
  <si>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</si>
  <si>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</si>
  <si>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</si>
  <si>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</si>
  <si>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</si>
  <si>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</si>
  <si>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</si>
  <si>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</si>
  <si>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</si>
  <si>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</si>
  <si>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</si>
  <si>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</si>
  <si>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</si>
  <si>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</si>
  <si>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</si>
  <si>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</si>
  <si>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</si>
  <si>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15-02-1 - Plocha u stanice lanovky Růžová hora</t>
  </si>
  <si>
    <t>Náklady z rozpočtu</t>
  </si>
  <si>
    <t>MJ 1</t>
  </si>
  <si>
    <t>[ 1 m2 plochy]:</t>
  </si>
  <si>
    <t>ZRN/MJ 1:</t>
  </si>
  <si>
    <t>Rozpočet/MJ 1:</t>
  </si>
  <si>
    <t>MJ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</si>
  <si>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</si>
  <si>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</si>
  <si>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</si>
  <si>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</si>
  <si>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</si>
  <si>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</si>
  <si>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</si>
  <si>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</si>
  <si>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</si>
  <si>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</si>
  <si>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</si>
  <si>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</si>
  <si>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</si>
  <si>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</si>
  <si>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</si>
  <si>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VRN3 - Zařízení staveniště</t>
  </si>
  <si>
    <t xml:space="preserve">    VRN5 - Finanční náklady</t>
  </si>
  <si>
    <t xml:space="preserve">    VRN6 - Územní vlivy</t>
  </si>
  <si>
    <t xml:space="preserve">    VRN7 - Provozní vlivy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</si>
  <si>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</si>
  <si>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</si>
  <si>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</si>
  <si>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</si>
  <si>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</si>
  <si>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</si>
  <si>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</si>
  <si>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</si>
  <si>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</si>
  <si>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</si>
  <si>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</si>
  <si>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</si>
  <si>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</si>
  <si>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</si>
  <si>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</si>
  <si>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</si>
  <si>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</si>
  <si>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</si>
  <si>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</si>
  <si>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</si>
  <si>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</si>
  <si>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</si>
  <si>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</si>
  <si>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</si>
  <si>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</si>
  <si>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</si>
  <si>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</si>
  <si>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</si>
  <si>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</si>
  <si>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111301111</t>
  </si>
  <si>
    <t>Sejmutí drnu tl do 100 mm s přemístěním do 50 m nebo naložením na dopravní prostředek</t>
  </si>
  <si>
    <t>m2</t>
  </si>
  <si>
    <t>4</t>
  </si>
  <si>
    <t>1151058863</t>
  </si>
  <si>
    <t>" d t t o   plocha zadrnování "           40,0</t>
  </si>
  <si>
    <t>VV</t>
  </si>
  <si>
    <t>113105113</t>
  </si>
  <si>
    <t>Rozebrání dlažeb z lomového kamene kladených na MC vyspárované MC</t>
  </si>
  <si>
    <t>739369242</t>
  </si>
  <si>
    <t>" překop chodníku v místě osazení TP: "      1,40 * 3,00</t>
  </si>
  <si>
    <t>3</t>
  </si>
  <si>
    <t>114203202</t>
  </si>
  <si>
    <t>Očištění lomového kamene nebo betonových tvárnic od malty</t>
  </si>
  <si>
    <t>m3</t>
  </si>
  <si>
    <t>-244347511</t>
  </si>
  <si>
    <t>" vybouraná dlažba: "     4,20 * 0,30</t>
  </si>
  <si>
    <t>122302201</t>
  </si>
  <si>
    <t>Odkopávky a prokopávky nezapažené pro silnice objemu do 100 m3 v hornině tř. 4</t>
  </si>
  <si>
    <t>-6519728</t>
  </si>
  <si>
    <t xml:space="preserve">" odkopávky u nájezdu na plochu: "    0,10 * 4,0 * 10,0  </t>
  </si>
  <si>
    <t>" odkopávky u trubního propustku: "   0,10 * 2,5 * 5,0</t>
  </si>
  <si>
    <t>" odkopávky pro dlažbu na vjezdu: "  (41,25 + 34,38)* 0,40</t>
  </si>
  <si>
    <t>Součet</t>
  </si>
  <si>
    <t>5</t>
  </si>
  <si>
    <t>129203101</t>
  </si>
  <si>
    <t>Čištění otevřených koryt vodotečí š dna do 5 m hl do 2,5 m v hornině tř. 3</t>
  </si>
  <si>
    <t>-1323155846</t>
  </si>
  <si>
    <t xml:space="preserve">" materiál z retenční přepážky pro vyrovnání plochy a pro obsyp potrubí:"  </t>
  </si>
  <si>
    <t>321,5 * 0,10 + 3,90</t>
  </si>
  <si>
    <t>6</t>
  </si>
  <si>
    <t>131351101</t>
  </si>
  <si>
    <t>Hloubení jam do 15 m3 nezapažených v hornině tř. 4 při překopech inženýrských sítí</t>
  </si>
  <si>
    <t>-1547521983</t>
  </si>
  <si>
    <t xml:space="preserve">" pro osazení trubního propustku - hor.4 = 50 %: "     </t>
  </si>
  <si>
    <t xml:space="preserve">        (1,00 + 1,20) * 0,5 * 0,90 * 5,0 * 0,5</t>
  </si>
  <si>
    <t>7</t>
  </si>
  <si>
    <t>131451101</t>
  </si>
  <si>
    <t>Hloubení jam do 15 m3 nezapažených v hornině tř. 5 při překopech inženýrských sítí</t>
  </si>
  <si>
    <t>-1431039914</t>
  </si>
  <si>
    <t>" d t t o - hor. 5 = 50 %: "     2,475</t>
  </si>
  <si>
    <t>8</t>
  </si>
  <si>
    <t>132312201</t>
  </si>
  <si>
    <t>Hloubení rýh š přes 600 do 2000 mm ručním nebo pneum nářadím v soudržných horninách tř. 4</t>
  </si>
  <si>
    <t>455881177</t>
  </si>
  <si>
    <t>" pro čela TP - hor. 4 = 50 % "       2,00</t>
  </si>
  <si>
    <t>9</t>
  </si>
  <si>
    <t>132412201</t>
  </si>
  <si>
    <t>Hloubení rýh š přes 600 do 2000 mm ručním nebo pneum nářadím v soudržných horninách tř. 5</t>
  </si>
  <si>
    <t>-1510364234</t>
  </si>
  <si>
    <t>" pro čela TP - hor. 5 = 50 %: "      2,00</t>
  </si>
  <si>
    <t>162202111</t>
  </si>
  <si>
    <t>Vodorovné přemístění drnu bez naložení se složením do 100 m</t>
  </si>
  <si>
    <t>-1144960082</t>
  </si>
  <si>
    <t xml:space="preserve">" d t t o   sejmutí drnu "                40,0       </t>
  </si>
  <si>
    <t>11</t>
  </si>
  <si>
    <t>162701105</t>
  </si>
  <si>
    <t>Vodorovné přemístění do 10000 m výkopku/sypaniny z horniny tř. 1 až 4</t>
  </si>
  <si>
    <t>1156045854</t>
  </si>
  <si>
    <t>"přemístění materiálu z retenč.nádrže na místo použitíí:"        36,05</t>
  </si>
  <si>
    <t>12</t>
  </si>
  <si>
    <t>167101101</t>
  </si>
  <si>
    <t>Nakládání výkopku z hornin tř. 1 až 4 do 100 m3</t>
  </si>
  <si>
    <t>-671913514</t>
  </si>
  <si>
    <t>" materiál z retenčních nádrží:"        32,15 + 3,90</t>
  </si>
  <si>
    <t>13</t>
  </si>
  <si>
    <t>167102111</t>
  </si>
  <si>
    <t>Nakládání drnu ze skládky</t>
  </si>
  <si>
    <t>-1909606688</t>
  </si>
  <si>
    <t>" d t t o   sejmutí drnu "            40,0</t>
  </si>
  <si>
    <t>14</t>
  </si>
  <si>
    <t>171101141</t>
  </si>
  <si>
    <t>Uložení sypaniny do 0,75 m3 násypu na 1 m silnice nebo železnice</t>
  </si>
  <si>
    <t>280851696</t>
  </si>
  <si>
    <t>"doplnění prohlubní vedle chodníku:"   5,25</t>
  </si>
  <si>
    <t>171201101</t>
  </si>
  <si>
    <t>Uložení sypaniny do násypů nezhutněných</t>
  </si>
  <si>
    <t>-171553984</t>
  </si>
  <si>
    <t>" rozhrnutí přebytků pod svahem plochy: "   30,25</t>
  </si>
  <si>
    <t>16</t>
  </si>
  <si>
    <t>175102101</t>
  </si>
  <si>
    <t>Obsypání potrubí při překopech inž sítí ručně objem do 10 m3 z hor tř. 1 až 4</t>
  </si>
  <si>
    <t>-12840310</t>
  </si>
  <si>
    <t>" trubní propustek: "         0,98 * 4,0</t>
  </si>
  <si>
    <t>17</t>
  </si>
  <si>
    <t>180501111</t>
  </si>
  <si>
    <t>Zpevnění ploch drnováním plošným v rovině a ve svahu do 1:5</t>
  </si>
  <si>
    <t>-1129164605</t>
  </si>
  <si>
    <t xml:space="preserve">" okraje plochy - 50 % výměry: "     </t>
  </si>
  <si>
    <t>(32,0 + 27,0 + 10,0 + 11,0) * 0,5</t>
  </si>
  <si>
    <t>18</t>
  </si>
  <si>
    <t>181951102</t>
  </si>
  <si>
    <t>Úprava pláně v hornině tř. 1 až 4 se zhutněním</t>
  </si>
  <si>
    <t>-746849926</t>
  </si>
  <si>
    <t xml:space="preserve">" úprava ploch u stanice lanovky"         </t>
  </si>
  <si>
    <t xml:space="preserve">   141,00 + 162,50 + 18,00 + 41,25 + 34,38 </t>
  </si>
  <si>
    <t>19</t>
  </si>
  <si>
    <t>320101111-0</t>
  </si>
  <si>
    <t>Osazení jednotlivých balvanů hmotnostii do 1000 kg (bez dodání balvanů)</t>
  </si>
  <si>
    <t>233679068</t>
  </si>
  <si>
    <t>" osazení jednotlivých balvanů na okraji plochy: "    4 * 0,25</t>
  </si>
  <si>
    <t>20</t>
  </si>
  <si>
    <t>463211111-0</t>
  </si>
  <si>
    <t>Rovnanina z lomového kamene s vyklínováním spár a dutin úlomky kamene (bez dodání kamene)</t>
  </si>
  <si>
    <t>-1271579433</t>
  </si>
  <si>
    <t>" výtokové čelo TP: "      2,50</t>
  </si>
  <si>
    <t>465511428-0</t>
  </si>
  <si>
    <t>Dlažba z lomového kamene na sucho s vyklínováním spár tl 400 mm (bez dodání kamene)</t>
  </si>
  <si>
    <t>-1644553431</t>
  </si>
  <si>
    <t>" dlažba u příjezdu na plochu: "     41,25 + 34,38</t>
  </si>
  <si>
    <t>22</t>
  </si>
  <si>
    <t>561121110</t>
  </si>
  <si>
    <t>Podklad z mechanicky zpevněné zeminy  tl 100 mm</t>
  </si>
  <si>
    <t>60074891</t>
  </si>
  <si>
    <t>" úprava povrchu plochy: "    162,50 + 141,00 + 18,00</t>
  </si>
  <si>
    <t>23</t>
  </si>
  <si>
    <t>NAB-001</t>
  </si>
  <si>
    <t>Úprava zrnitosti materiálu z retenčních nádrží předrcením</t>
  </si>
  <si>
    <t>1307692209</t>
  </si>
  <si>
    <t>" materiál z retenč.nádrží k vyrovnání plochy:"      32,15 + 3,90</t>
  </si>
  <si>
    <t>24</t>
  </si>
  <si>
    <t>594511111-0</t>
  </si>
  <si>
    <t>Dlažba z lomového kamene s provedením lože z betonu (bez dodání kamene)</t>
  </si>
  <si>
    <t>1848384113</t>
  </si>
  <si>
    <t>" v místě překopu chodníku: "          4,20</t>
  </si>
  <si>
    <t>25</t>
  </si>
  <si>
    <t>597191121-1</t>
  </si>
  <si>
    <t>Rigol dlážděný z lomového kamene lomařsky upraveného na sucho bez lože (a bez dodávky materiálu) - š. 1,0 m</t>
  </si>
  <si>
    <t>m</t>
  </si>
  <si>
    <t>1183022563</t>
  </si>
  <si>
    <t xml:space="preserve"> 3,0 + 8,0 + 8,0</t>
  </si>
  <si>
    <t>26</t>
  </si>
  <si>
    <t>M</t>
  </si>
  <si>
    <t>583807600</t>
  </si>
  <si>
    <t>kámen lomový rigol DR 20,25,30 - opracovaný</t>
  </si>
  <si>
    <t>t</t>
  </si>
  <si>
    <t>2114963841</t>
  </si>
  <si>
    <t>" upravený kámen pro dlažby a štět :"  (4,75 + 7,13 + 30,25) * 2,700</t>
  </si>
  <si>
    <t>27</t>
  </si>
  <si>
    <t>583807500</t>
  </si>
  <si>
    <t>kámen lomový LK/R regulační</t>
  </si>
  <si>
    <t>-1848174875</t>
  </si>
  <si>
    <t>"kámen pro čela TP a pro osazení balvanů: "  (1,0 + 2,50 + 2,0) * 2,700</t>
  </si>
  <si>
    <t>28</t>
  </si>
  <si>
    <t>919441221-0</t>
  </si>
  <si>
    <t>Čelo propustku z lomového kamene pro propustek z trub DN 600 až 800 (bez dodávky kamene)</t>
  </si>
  <si>
    <t>kus</t>
  </si>
  <si>
    <t>1034603341</t>
  </si>
  <si>
    <t>" vtokové čelo: "      1 "ks"</t>
  </si>
  <si>
    <t>29</t>
  </si>
  <si>
    <t>919541121</t>
  </si>
  <si>
    <t>Zřízení propustku nebo sjezdu z trub ocelových do DN 700</t>
  </si>
  <si>
    <t>698027736</t>
  </si>
  <si>
    <t>" z příl. C.1.: "                       5,00</t>
  </si>
  <si>
    <t>30</t>
  </si>
  <si>
    <t>140332440</t>
  </si>
  <si>
    <t>trubka ocelová bezešvá hladká  ČSN 425715.01, D530 tl 14,2 mm</t>
  </si>
  <si>
    <t>1528420222</t>
  </si>
  <si>
    <t>31</t>
  </si>
  <si>
    <t>936124111</t>
  </si>
  <si>
    <t>Montáž lavičky stabilní parkové přichycené šrouby bez zabetonování noh</t>
  </si>
  <si>
    <t>-1313428075</t>
  </si>
  <si>
    <t>32</t>
  </si>
  <si>
    <t>749101000-0</t>
  </si>
  <si>
    <t>lavička ze dřeva - typ KRNAP (dodávka včetně dopravy)</t>
  </si>
  <si>
    <t>-1478286885</t>
  </si>
  <si>
    <t>33</t>
  </si>
  <si>
    <t>998221612</t>
  </si>
  <si>
    <t>Nakládání a překládání stavebních hmot na dopravní prostředky pro vodorovnou dopravu</t>
  </si>
  <si>
    <t>-2122567665</t>
  </si>
  <si>
    <t>34</t>
  </si>
  <si>
    <t>998223011</t>
  </si>
  <si>
    <t>Přesun hmot pro pozemní komunikace s krytem dlážděným</t>
  </si>
  <si>
    <t>-620161884</t>
  </si>
  <si>
    <t>35</t>
  </si>
  <si>
    <t>032103000</t>
  </si>
  <si>
    <t>Náklady na stavební buňky</t>
  </si>
  <si>
    <t>soub</t>
  </si>
  <si>
    <t>1024</t>
  </si>
  <si>
    <t>1347035578</t>
  </si>
  <si>
    <t>" stavební buňky a mobilní WC: "                   1</t>
  </si>
  <si>
    <t>36</t>
  </si>
  <si>
    <t>039203000</t>
  </si>
  <si>
    <t>Úprava terénu po zrušení zařízení staveniště</t>
  </si>
  <si>
    <t>1232026048</t>
  </si>
  <si>
    <t xml:space="preserve">" úpravy ploch skládek a meziskládek, zrušení a úklid skládek a meziskládek:" </t>
  </si>
  <si>
    <t>" sazba 1,6 % ze ZRN ="          1</t>
  </si>
  <si>
    <t>37</t>
  </si>
  <si>
    <t>053002000</t>
  </si>
  <si>
    <t>Poplatky</t>
  </si>
  <si>
    <t>ks</t>
  </si>
  <si>
    <t>1499108338</t>
  </si>
  <si>
    <t>" poplatky za povolenky ke vjezdu na komunikace ve vlastnictví obcí (poměrná část nákladů):"      2</t>
  </si>
  <si>
    <t>38</t>
  </si>
  <si>
    <t>061002000</t>
  </si>
  <si>
    <t>Vliv klimatických podmínek</t>
  </si>
  <si>
    <t>597849057</t>
  </si>
  <si>
    <t>" práce v horských oblastech nad 900 m.n.m. a v oblasti s krátkou stavbní sezónou:"</t>
  </si>
  <si>
    <t>" sazba 4,0 % ze ZRN:"                                       1</t>
  </si>
  <si>
    <t>39</t>
  </si>
  <si>
    <t>071002000</t>
  </si>
  <si>
    <t>Provoz investora, třetích osob</t>
  </si>
  <si>
    <t>-651952875</t>
  </si>
  <si>
    <t xml:space="preserve">" práce za přítomnosti třetích osob (nelze vyloučit průchod turistů):"   </t>
  </si>
  <si>
    <t>" sazba 1,5 % z ceny prací (montáž):"             1</t>
  </si>
  <si>
    <t>40</t>
  </si>
  <si>
    <t>075303000</t>
  </si>
  <si>
    <t>Ochranná pásma přírodních hodnot</t>
  </si>
  <si>
    <t>2146192227</t>
  </si>
  <si>
    <t xml:space="preserve">" práce v 2. a 1. zóně KRNAP + hnízdění ptactva:"        </t>
  </si>
  <si>
    <t>" sazba 2 % z ceny práce (montáž):"                        1</t>
  </si>
  <si>
    <t>VP - Vícepráce</t>
  </si>
  <si>
    <t>PN</t>
  </si>
  <si>
    <t>15-02-2 - Úsek I. - Chodník s dlážděným povrchem</t>
  </si>
  <si>
    <t>[1 bm chodníku]:</t>
  </si>
  <si>
    <t>MJ 2</t>
  </si>
  <si>
    <t>[1 m2 povrchu]:</t>
  </si>
  <si>
    <t>ZRN/MJ 2:</t>
  </si>
  <si>
    <t>Rozpočet/MJ 2:</t>
  </si>
  <si>
    <t>545606096</t>
  </si>
  <si>
    <t>" z příl. C.2.: "             131,0</t>
  </si>
  <si>
    <t>664979525</t>
  </si>
  <si>
    <t>" získání materiálu pro dosypání okrajů chodníku:"   2,45 + 2,77 + 2,78</t>
  </si>
  <si>
    <t>162201461x</t>
  </si>
  <si>
    <t>Vodorovné přemístění větví stromů jehličnatých do 3 km</t>
  </si>
  <si>
    <t>1716474877</t>
  </si>
  <si>
    <t xml:space="preserve">" z příl. C.2.: "            20,0   </t>
  </si>
  <si>
    <t>1661670838</t>
  </si>
  <si>
    <t>" materiál z retenč.nádrží - z příl. C.2.: "           8,00</t>
  </si>
  <si>
    <t>760644216</t>
  </si>
  <si>
    <t>" z příl. C.2.: "         70,60</t>
  </si>
  <si>
    <t>184503121x</t>
  </si>
  <si>
    <t>Odstranění větví stromů jehličnatých ořezáním u kmene a s ošetřením řezné plochy barvou</t>
  </si>
  <si>
    <t>-1701157189</t>
  </si>
  <si>
    <t>" z příl. C.2,: "             20,0</t>
  </si>
  <si>
    <t>184911500</t>
  </si>
  <si>
    <t>Mulčování povrchu materiálem nasbíraným v nejbližším okolí</t>
  </si>
  <si>
    <t>-1047857188</t>
  </si>
  <si>
    <t>" z příl. C.2.: "             24,20</t>
  </si>
  <si>
    <t>185804311</t>
  </si>
  <si>
    <t>Zalití rostlin vodou plocha do 20 m2</t>
  </si>
  <si>
    <t>-1539976660</t>
  </si>
  <si>
    <t>" z příl. C.2.: "              0,350</t>
  </si>
  <si>
    <t>-1071111142</t>
  </si>
  <si>
    <t>" z příl. C.2.: "                 3,47</t>
  </si>
  <si>
    <t>583806500</t>
  </si>
  <si>
    <t xml:space="preserve">kámen lomový žula,rula -  neupravený  </t>
  </si>
  <si>
    <t>1194442294</t>
  </si>
  <si>
    <t>" nákup balvanů v lomu:"     3,47 * 2,700</t>
  </si>
  <si>
    <t>569511111</t>
  </si>
  <si>
    <t>Zpevnění krajnic prohozenou zeminou tl 50 mm</t>
  </si>
  <si>
    <t>525194903</t>
  </si>
  <si>
    <t>" z příl. C.2.: "               49,0</t>
  </si>
  <si>
    <t>569511113</t>
  </si>
  <si>
    <t>Zpevnění krajnic prohozenou zeminou tl 70 mm</t>
  </si>
  <si>
    <t>1229738439</t>
  </si>
  <si>
    <t>" z příl. C.2.: "               39,50</t>
  </si>
  <si>
    <t>569531111</t>
  </si>
  <si>
    <t>Zpevnění krajnic prohozenou zeminou tl 100 mm</t>
  </si>
  <si>
    <t>-1918141630</t>
  </si>
  <si>
    <t>" z příl. C.2.: "          27,80</t>
  </si>
  <si>
    <t>2021031801</t>
  </si>
  <si>
    <t>" z příl. C.2.: "         2,45 + 2,77 + 2,78</t>
  </si>
  <si>
    <t>938902201</t>
  </si>
  <si>
    <t>Čištění příkopů ručně š dna do 400 mm objem nánosu do 0,15 m3/m</t>
  </si>
  <si>
    <t>-1740916075</t>
  </si>
  <si>
    <t>" z příl. C.2.: "       11,50</t>
  </si>
  <si>
    <t>-1113585861</t>
  </si>
  <si>
    <t>1512190124</t>
  </si>
  <si>
    <t>-624028715</t>
  </si>
  <si>
    <t>" stavební buňky a mobilní WC - 1 % ze ZRN: "                                1</t>
  </si>
  <si>
    <t>-198462529</t>
  </si>
  <si>
    <t>" úpravy ploch skládek a zařízení staveniště"</t>
  </si>
  <si>
    <t>" sazba 1,6 % ze ZRN:"                                    1</t>
  </si>
  <si>
    <t>-1405405126</t>
  </si>
  <si>
    <t xml:space="preserve">" práce v horských oblastech nad 900 m.n.m. a krátká stavební sezóna:"  </t>
  </si>
  <si>
    <t>" sazba 4 % ze ZRN:"                                                  1</t>
  </si>
  <si>
    <t>-728632317</t>
  </si>
  <si>
    <t xml:space="preserve">" práce za přítomnosti investora nabo třetích osob (nelze vyloučit průchod turistů):"   </t>
  </si>
  <si>
    <t>" sazba  1,5 % z ceny prací (montáž): "                                             1</t>
  </si>
  <si>
    <t>-2036130403</t>
  </si>
  <si>
    <t xml:space="preserve">" práce v 1. zóně ochrany KRNAP a hnízdění ptactva:"           </t>
  </si>
  <si>
    <t>" sazba 2% z ceny práce (montáž):"                                1</t>
  </si>
  <si>
    <t>F1</t>
  </si>
  <si>
    <t>přesun odstraněného materiálu</t>
  </si>
  <si>
    <t>444,824</t>
  </si>
  <si>
    <t>15-02-3 - Úsek II. - Mezi dlažbou a úpatím Sněžky</t>
  </si>
  <si>
    <t xml:space="preserve">    997 - Přesun sutě</t>
  </si>
  <si>
    <t>1905100141</t>
  </si>
  <si>
    <t>" z příl. C.3.: "          254,70</t>
  </si>
  <si>
    <t>113107111</t>
  </si>
  <si>
    <t>Odstranění podkladu pl do 50 m2 z kameniva těženého tl 100 mm</t>
  </si>
  <si>
    <t>-1635030442</t>
  </si>
  <si>
    <t xml:space="preserve">" z příl. C.3.: "  </t>
  </si>
  <si>
    <t>" odstranění vrstvy nepůvodního materiálu tl. 5 cm:"             941,00</t>
  </si>
  <si>
    <t>" odstranění vrstvy nepůvodního materiálu tl.10 cm:"         1057,80</t>
  </si>
  <si>
    <t>113107112</t>
  </si>
  <si>
    <t>Odstranění podkladu pl do 50 m2 z kameniva těženého tl 200 mm</t>
  </si>
  <si>
    <t>-1229149991</t>
  </si>
  <si>
    <t>" odstranění vrstvy nepůvodního materiálu tl. 15 cm:"   520,90</t>
  </si>
  <si>
    <t>119003500-R</t>
  </si>
  <si>
    <t>Dočasné zajištění a odklonění klečového porostu lanem nebo stahovacím pásem</t>
  </si>
  <si>
    <t>749264914</t>
  </si>
  <si>
    <t>" z příl.C.3. : "        310,0</t>
  </si>
  <si>
    <t>806650794</t>
  </si>
  <si>
    <t xml:space="preserve">" z příl.C.3. : "        </t>
  </si>
  <si>
    <t>" natěžení materiálu z retenční nádrže:"    278,99 + 101,34</t>
  </si>
  <si>
    <t>162201211</t>
  </si>
  <si>
    <t>Vodorovné přemístění výkopku z horniny tř. 1 až 4 stavebním kolečkem do 10 m</t>
  </si>
  <si>
    <t>-2134863957</t>
  </si>
  <si>
    <t xml:space="preserve">" přemístění materiálu ze skládky Letiště na trasu chodníku v úseku km 0,900 - 1,367:"     </t>
  </si>
  <si>
    <t xml:space="preserve">23,1 + 16,5 + 24,9 + 15,3 + 18,3 + 11,4 + 7,2 + 16,5 </t>
  </si>
  <si>
    <t>162201219</t>
  </si>
  <si>
    <t>Příplatek k vodorovnému přemístění výkopku z horniny tř. 1 až 4 stavebním kolečkem ZKD 10 m</t>
  </si>
  <si>
    <t>-379050035</t>
  </si>
  <si>
    <t>" příplatek za delší vzdálenost přepravy - průměrná vzdálenost je 240 m:"  132,2 * 23</t>
  </si>
  <si>
    <t>1430202674</t>
  </si>
  <si>
    <t>" z příl.C.3. - d t t o  sejmutí drnu: "              254,67</t>
  </si>
  <si>
    <t>162301102</t>
  </si>
  <si>
    <t>Vodorovné přemístění do 1000 m výkopku/sypaniny z horniny tř. 1 až 4</t>
  </si>
  <si>
    <t>1747702778</t>
  </si>
  <si>
    <t>" přemístění sypkého materiálu z lomu (perk) ze skl.,,Růžová hora,, na skl. ,,Letiště,,:"   118,33</t>
  </si>
  <si>
    <t>" přemístění materiálu z retenč.nádrže ze skl.,,Růžová hora,, na skl. ,,Letiště,,:"   380,33</t>
  </si>
  <si>
    <t>162301151</t>
  </si>
  <si>
    <t>Vodorovné přemístění výkopku/sypaniny z hornin tř. 5 až 7 do 500 m</t>
  </si>
  <si>
    <t>1069993659</t>
  </si>
  <si>
    <t>"přemístění balvanů ze skl. ,,Růžová hora na místo uložení:"      0,80</t>
  </si>
  <si>
    <t>162301405x</t>
  </si>
  <si>
    <t xml:space="preserve">Vodorovné přemístění větví stromů jehličnatých do 5 km </t>
  </si>
  <si>
    <t>-2042623800</t>
  </si>
  <si>
    <t>" z příl.C.3. - d t t o odstranění větví : "            74,0</t>
  </si>
  <si>
    <t>-366302541</t>
  </si>
  <si>
    <t>"Přemístění sypaniny z retenční nádrže  na skládku ,,Růžová hora,,:"     380,33</t>
  </si>
  <si>
    <t>167101102</t>
  </si>
  <si>
    <t>Nakládání výkopku z hornin tř. 1 až 4 přes 100 m3</t>
  </si>
  <si>
    <t>-599356186</t>
  </si>
  <si>
    <t>"upravený materiál z retenční nádrže:"    278,99 + 101,34</t>
  </si>
  <si>
    <t>-834207801</t>
  </si>
  <si>
    <t>" z příl.C.3. : "          20,10</t>
  </si>
  <si>
    <t>183402121</t>
  </si>
  <si>
    <t>Rozrušení půdy souvislé plochy do 500 m2 hloubky do 150 mm v rovině a svahu do 1:5</t>
  </si>
  <si>
    <t>-166176876</t>
  </si>
  <si>
    <t>" příprava terénu pro zadrnování ploch:"        20,10</t>
  </si>
  <si>
    <t>-1437166825</t>
  </si>
  <si>
    <t>" z příl.C.3. : "        74,0</t>
  </si>
  <si>
    <t>-939334044</t>
  </si>
  <si>
    <t>" z příl.C.3. : "           0,101</t>
  </si>
  <si>
    <t>1296080003</t>
  </si>
  <si>
    <t>" osazení jednotlivých balvanů na okraji chodníku:"         8 * 0,10</t>
  </si>
  <si>
    <t>kámen lomový žula,rula - neupravený</t>
  </si>
  <si>
    <t>-2054848828</t>
  </si>
  <si>
    <t>0,80 * 2,700</t>
  </si>
  <si>
    <t>465513150x</t>
  </si>
  <si>
    <t>Opevnění příkopu z nasbíraného kamene</t>
  </si>
  <si>
    <t>-886840861</t>
  </si>
  <si>
    <t>" úpravy zaústění podélných příkopů - z příl. C.3.: "       85,00</t>
  </si>
  <si>
    <t>-854744958</t>
  </si>
  <si>
    <t>" z příl.C.3. : "        1859,90 * 0,15</t>
  </si>
  <si>
    <t>" z příl.C.3. : "           506,70* 0,20</t>
  </si>
  <si>
    <t>561121111</t>
  </si>
  <si>
    <t>Podklad z mechanicky zpevněné zeminy MZ tl 150 mm</t>
  </si>
  <si>
    <t>483947714</t>
  </si>
  <si>
    <t>" z příl.C.3. : "        1859,90</t>
  </si>
  <si>
    <t>561121112</t>
  </si>
  <si>
    <t>Podklad z mechanicky zpevněné zeminy MZ tl 200 mm</t>
  </si>
  <si>
    <t>-835210736</t>
  </si>
  <si>
    <t>" z příl.C.3. : "        506,70</t>
  </si>
  <si>
    <t>569711111-x</t>
  </si>
  <si>
    <t>Zpevnění krajnic kamenivem drceným tl 50 mm - bez dodání materiálu</t>
  </si>
  <si>
    <t>2030938720</t>
  </si>
  <si>
    <t>" krycí vrstva ze žulového rozpadu (perk):"      2366,60</t>
  </si>
  <si>
    <t>583413660</t>
  </si>
  <si>
    <t>kamenivo drcené drobné žula,rula - frakce 2-4</t>
  </si>
  <si>
    <t>1117167905</t>
  </si>
  <si>
    <t>118,33 * 1,600</t>
  </si>
  <si>
    <t>597591220x</t>
  </si>
  <si>
    <t>Rigol zemní  š. 1400 mm</t>
  </si>
  <si>
    <t>-660588174</t>
  </si>
  <si>
    <t>" z příl. C.3. "                 229,40</t>
  </si>
  <si>
    <t>938902210x</t>
  </si>
  <si>
    <t>Hloubení mělkého příkopu - hl. do 30 cm</t>
  </si>
  <si>
    <t>-1073802308</t>
  </si>
  <si>
    <t>" z příl. C.3.: "          348,00</t>
  </si>
  <si>
    <t>916231250x</t>
  </si>
  <si>
    <t>Obruba z nasbíraných kamenů osazená do vyhloubené rýhy</t>
  </si>
  <si>
    <t>227624492</t>
  </si>
  <si>
    <t>" z příl. C.3.: "           41,00</t>
  </si>
  <si>
    <t>-420495772</t>
  </si>
  <si>
    <t>" z příl. C.3.: "               842,50</t>
  </si>
  <si>
    <t>997221551</t>
  </si>
  <si>
    <t>Vodorovná doprava suti ze sypkých materiálů do 1 km</t>
  </si>
  <si>
    <t>760642707</t>
  </si>
  <si>
    <t>" Přesun odstraněného materiálu na skládku ,,Růžová hora,,: "       444,824</t>
  </si>
  <si>
    <t>997221559</t>
  </si>
  <si>
    <t>Příplatek ZKD 1 km u vodorovné dopravy suti ze sypkých materiálů</t>
  </si>
  <si>
    <t>107500082</t>
  </si>
  <si>
    <t>"Příplatek za dalších 9000 m přesunu (celková vzdálenost = 9,5 km)"  9 * F1</t>
  </si>
  <si>
    <t>997221611</t>
  </si>
  <si>
    <t>Nakládání suti na dopravní prostředky pro vodorovnou dopravu</t>
  </si>
  <si>
    <t>-601109726</t>
  </si>
  <si>
    <t>" Překládání na jiný dopravní prostředek na skládce Růžová hora:"       F1</t>
  </si>
  <si>
    <t>627493860</t>
  </si>
  <si>
    <t>998225111</t>
  </si>
  <si>
    <t>Přesun hmot pro pozemní komunikace s krytem z kamene, monolitickým betonovým nebo živičným</t>
  </si>
  <si>
    <t>1422710263</t>
  </si>
  <si>
    <t>Náklady na stavební buňky a zařízení staveniště</t>
  </si>
  <si>
    <t>-632032517</t>
  </si>
  <si>
    <t>" stavební buňky a mobilní WC - sazba 1% ze ZRN: "                        1</t>
  </si>
  <si>
    <t>1906591394</t>
  </si>
  <si>
    <t>" úpravy a úklid ploch skládek a meziskládek:"</t>
  </si>
  <si>
    <t>" sazba 1,6% ze ZRN:"                              1</t>
  </si>
  <si>
    <t>-1189269898</t>
  </si>
  <si>
    <t xml:space="preserve">" poplatky za povolenky ke vjezdu na komunikace ve vlastnictví obcí:"                    5  </t>
  </si>
  <si>
    <t>2141635019</t>
  </si>
  <si>
    <t xml:space="preserve">" práce v horských oblastech nad 900 m.n.m.:"    </t>
  </si>
  <si>
    <t>" sazba 4,0 % ze ZRN:"                               1</t>
  </si>
  <si>
    <t>-1115586006</t>
  </si>
  <si>
    <t xml:space="preserve">" práce za přítomnosti investora nebo třetích osob (nelze vyloučit průchod turistů):"  </t>
  </si>
  <si>
    <t>" sazba 1,5 % z ceny prací (montáž):"                                                1</t>
  </si>
  <si>
    <t>917685512</t>
  </si>
  <si>
    <t xml:space="preserve">" práce v 1. zóně ochrany KRNAP a hnízdiště ptactva:"      </t>
  </si>
  <si>
    <t>" sazba 2 % z ceny prací (montáž)"                                1</t>
  </si>
  <si>
    <t>15-02-4 - Úsek III. - Schody na Sněžku</t>
  </si>
  <si>
    <t>159486640</t>
  </si>
  <si>
    <t>" z příl.C.4. : "        104,50</t>
  </si>
  <si>
    <t>114203104</t>
  </si>
  <si>
    <t>Rozebrání záhozů a rovnanin na sucho</t>
  </si>
  <si>
    <t>-960335490</t>
  </si>
  <si>
    <t>" rozebrání poškozené zídky z kamenné rovnaniny:"     4,00 * 1,20 * 0,60</t>
  </si>
  <si>
    <t>114203301</t>
  </si>
  <si>
    <t>Třídění lomového kamene nebo betonových tvárnic podle druhu, velikosti nebo tvaru</t>
  </si>
  <si>
    <t>657660834</t>
  </si>
  <si>
    <t>" přetřídění kamenů pro štětování před přepravou vrtulníkem: "</t>
  </si>
  <si>
    <t>" z příl. C.4: "            15,91 + 37,65 + 122,73 + 39,70 + 2,60</t>
  </si>
  <si>
    <t>114203401</t>
  </si>
  <si>
    <t>Srovnání lomového kamene nebo betonových tvárnic s přemístěním do 10 m</t>
  </si>
  <si>
    <t>1351847731</t>
  </si>
  <si>
    <t xml:space="preserve">" nakládání kamene pro štětování do přepravních vaků: "      </t>
  </si>
  <si>
    <t xml:space="preserve">  " z příl. C.4.: "            15,91 + 37,65 +122,73 + 39,70 + 2,60 </t>
  </si>
  <si>
    <t xml:space="preserve">" nakládání jednotlivých balvanů do přepravních vaků: "     </t>
  </si>
  <si>
    <t xml:space="preserve">  " z příl. C.4.: "            7,02</t>
  </si>
  <si>
    <t>693410901</t>
  </si>
  <si>
    <t>velkoobjemový přepravní vak BIG-BAG</t>
  </si>
  <si>
    <t>-1335872739</t>
  </si>
  <si>
    <t>" celkové množství přepravovaného materiálu: "</t>
  </si>
  <si>
    <t xml:space="preserve">   "  -  kámen pro štětování =  "                 590,20  "t"</t>
  </si>
  <si>
    <t xml:space="preserve">   "  - sypký materiál (perk) = "                      4,75  "t"</t>
  </si>
  <si>
    <t xml:space="preserve">   "  -  jednotlivé balvany    =  "                      7,02  "t"</t>
  </si>
  <si>
    <t>Mezisoučet</t>
  </si>
  <si>
    <t>" nosnost vaků 1,85 t - t.j potřeba = 601,97 : 1,85 "             326   "ks"</t>
  </si>
  <si>
    <t>119003500</t>
  </si>
  <si>
    <t>-1467431496</t>
  </si>
  <si>
    <t>" z příl.C.4. : "        168,05</t>
  </si>
  <si>
    <t>162201405-1</t>
  </si>
  <si>
    <t xml:space="preserve">Ruční přemístění větví stromů jehličnatých do 1 km </t>
  </si>
  <si>
    <t>1891203977</t>
  </si>
  <si>
    <t>"přemístění větví na skládku ,,Letiště,, - z příl. C.4. :"              24,0</t>
  </si>
  <si>
    <t>958675184</t>
  </si>
  <si>
    <t>" z příl.C.4. : "        67,75</t>
  </si>
  <si>
    <t>162301405-5</t>
  </si>
  <si>
    <t>1422746209</t>
  </si>
  <si>
    <t>" přemístění větví ze skládky ,,Letiště,, na skládku ,,Portášky,,: "         24,0</t>
  </si>
  <si>
    <t>-374464280</t>
  </si>
  <si>
    <t>" nakládání sypkého materiálu do přepravních vaků: "</t>
  </si>
  <si>
    <t xml:space="preserve">   " z příl. C.4.: "           0,52 + 1,95 + 0,50</t>
  </si>
  <si>
    <t>167200001x</t>
  </si>
  <si>
    <t>Překládání větví stromů jehličnatých</t>
  </si>
  <si>
    <t>1111553957</t>
  </si>
  <si>
    <t xml:space="preserve">V položce je obsaženo:
  a) překládání jednotlivých větví na jiný dopravní prostředek
</t>
  </si>
  <si>
    <t>P</t>
  </si>
  <si>
    <t xml:space="preserve">" překládání větví na jiný dopravní prostředek: "          24,0 </t>
  </si>
  <si>
    <t>-247781745</t>
  </si>
  <si>
    <t>" z příl. C.4.: "                     67,75</t>
  </si>
  <si>
    <t>2074608284</t>
  </si>
  <si>
    <t>"příprava terénu pro zadrnování ploch:"          67,75</t>
  </si>
  <si>
    <t>1498075189</t>
  </si>
  <si>
    <t>V položce je obsaženo:
  a) Odříznutí větví kleče u kmene
  b) Zatření řezné plochy barvou
  c) Naložení odstraněných větví na dopravní prostředek</t>
  </si>
  <si>
    <t>" z příl. C.4.: "                           24,0</t>
  </si>
  <si>
    <t>-990200471</t>
  </si>
  <si>
    <t>" z příl. C.4.: "                   0,339</t>
  </si>
  <si>
    <t>-1195597526</t>
  </si>
  <si>
    <t>26 "ks"  * 0,10</t>
  </si>
  <si>
    <t xml:space="preserve">kámen lomový žula,rula - neupravený </t>
  </si>
  <si>
    <t>-925749407</t>
  </si>
  <si>
    <t>"jednotlivé balvany pro osazení na okraje chodníku:"      2,60 * 2,7 "t"</t>
  </si>
  <si>
    <t>1510721622</t>
  </si>
  <si>
    <t>" oprava zřícené zídky nad schodem č. 321: "                                    2,88</t>
  </si>
  <si>
    <t>" zvýšení zídky z kamenné rovnaniny mezi schody č. 321 až 324:"    10,05</t>
  </si>
  <si>
    <t>463212191</t>
  </si>
  <si>
    <t>Příplatek za vypracováni líce rovnaniny</t>
  </si>
  <si>
    <t>1796403484</t>
  </si>
  <si>
    <t xml:space="preserve">" úprava rovaniny mezi schody č. 321 až 324:"          37,50 * 1,20 </t>
  </si>
  <si>
    <t>564521105-EXTR</t>
  </si>
  <si>
    <t>Zřízení podsypu nebo podkladu ze sypaniny tl 50 mm</t>
  </si>
  <si>
    <t>-1772509827</t>
  </si>
  <si>
    <t>" z příl. C.4.: "                 10,40</t>
  </si>
  <si>
    <t>564521107-EXTR</t>
  </si>
  <si>
    <t>Zřízení podsypu nebo podkladu ze sypaniny tl 70 mm</t>
  </si>
  <si>
    <t>123384875</t>
  </si>
  <si>
    <t>" z příl. C.4.: "                56,90</t>
  </si>
  <si>
    <t>564531111</t>
  </si>
  <si>
    <t>Zřízení podsypu nebo podkladu ze sypaniny tl 100 mm</t>
  </si>
  <si>
    <t>1980690298</t>
  </si>
  <si>
    <t xml:space="preserve">" z příl. C.4.: "             5,00  </t>
  </si>
  <si>
    <t>kamenivo drcené drobné žula,rula frakce 2-4</t>
  </si>
  <si>
    <t>-301856910</t>
  </si>
  <si>
    <t>" z příl. C.4.: "   ( 0,52 + 1,95 + 0,50 ) * 1,600</t>
  </si>
  <si>
    <t>NAB-002</t>
  </si>
  <si>
    <t>Přeštětování povrchu s rozebráním původního</t>
  </si>
  <si>
    <t>734481581</t>
  </si>
  <si>
    <t>V položce je obsaženo:
  a) Rozebrání stávající štětované plochy
  b) Přetřídění a očištění jednotlivých kamenů
  c) Opětovné vyštětování povrchu včetně obruby štětu</t>
  </si>
  <si>
    <t>115,70 + 456,33</t>
  </si>
  <si>
    <t>NAB-004</t>
  </si>
  <si>
    <t>Štětování povrchu bez nasbírání kamenů v okolí - vč. zemních prací</t>
  </si>
  <si>
    <t>308277632</t>
  </si>
  <si>
    <t>V položce je obsaženo:
  a) Zemní práce pro osazení kamenů
  b) Vyštětování plochy vhodným kamenem (bez dodání nebo obstraání kamene)
  c) Zřízení obruby z větších kamenů</t>
  </si>
  <si>
    <t>" nový štět:"    446,31</t>
  </si>
  <si>
    <t>NAB-005</t>
  </si>
  <si>
    <t>Přeštětování stávajících podstupňů - vč. rozebrání původního štětu a zemních prací</t>
  </si>
  <si>
    <t>-127542299</t>
  </si>
  <si>
    <t>V položce je obsaženo:
  a) Rozebrání stávajících poškozených podsupňů z kamene
  b) Zemní práce pro osazení nového štětu
  b) Očištění a přetřídění jednotlivých kamenů
  c) Opětovné vyštětování podstiupně - vč. výškové úpravy</t>
  </si>
  <si>
    <t>" oprava a přeštětování stávajících podstupňů: "       27,78</t>
  </si>
  <si>
    <t>NAB-006</t>
  </si>
  <si>
    <t>Zřízení štětovaných podstupňů - vč.  zemních prací</t>
  </si>
  <si>
    <t>626673564</t>
  </si>
  <si>
    <t xml:space="preserve">V položce je obsaženo:
  a) Zemní práce pro zřízení podstupně
  b) Zpevnění plochy pod stupněm štětováním povrchu z dodaného nebo nasbíraného kamene
</t>
  </si>
  <si>
    <t>" zřízení nových podstupňů:"      144,35</t>
  </si>
  <si>
    <t>583807601</t>
  </si>
  <si>
    <t>kámen pro dlažby, rigoly a štětování - opracovaný</t>
  </si>
  <si>
    <t>1621432957</t>
  </si>
  <si>
    <t>" z příl. C.4.: "</t>
  </si>
  <si>
    <t>" upravený kámen pro štětování povrchu:"           (15,91 + 37,65 + 122,73) * 2,700</t>
  </si>
  <si>
    <t>" upravený kámen pro štětování podstupňů:"       (39,70 + 2,60) * 2,700</t>
  </si>
  <si>
    <t>NAB-010</t>
  </si>
  <si>
    <t>Příčná svodnice z nasbíraného kamene 20 x 20 cm - vč. zemních prací a nasbírání vhodných kamenů v okolí</t>
  </si>
  <si>
    <t>648717515</t>
  </si>
  <si>
    <t>" příčné rigoly z nasbíraného kamene:"            13,0</t>
  </si>
  <si>
    <t>-123554182</t>
  </si>
  <si>
    <t>-39650010</t>
  </si>
  <si>
    <t xml:space="preserve">V položce je obsaženo:         
   a) vyhloubení příkopu v hor. 4             
   b) úpravu svahů příkopu                       
   c) rozhození přebytečného výkopku   </t>
  </si>
  <si>
    <t>938902322</t>
  </si>
  <si>
    <t>Čištění rigolů ručně při tl. nánosu do 100 mm</t>
  </si>
  <si>
    <t>2051288550</t>
  </si>
  <si>
    <t>966006131</t>
  </si>
  <si>
    <t>Odstranění značek dopravních nebo orientačních se sloupky uklínovanými kameny</t>
  </si>
  <si>
    <t>1675567220</t>
  </si>
  <si>
    <t>" odstranění kotevních trubek bývalých laviček:"      5  "ks"</t>
  </si>
  <si>
    <t>997221131</t>
  </si>
  <si>
    <t>Vodorovná doprava vybouraných hmot nošením do 50 m</t>
  </si>
  <si>
    <t>-666673624</t>
  </si>
  <si>
    <t xml:space="preserve">" odstraněné sloupky bývalých laviček:"         5  * 0,020 </t>
  </si>
  <si>
    <t>997221139</t>
  </si>
  <si>
    <t>Příplatek ZKD 10 m u vodorovné dopravy vybouraných hmot nošením</t>
  </si>
  <si>
    <t>-290771925</t>
  </si>
  <si>
    <t>" přemístění vybouraných sloupků laviček na skládku ,,Letiště,, "</t>
  </si>
  <si>
    <t>" celkem cca 700 m: "              0,100 * 65</t>
  </si>
  <si>
    <t>997221561</t>
  </si>
  <si>
    <t>Vodorovná doprava suti z kusových materiálů do 1 km</t>
  </si>
  <si>
    <t>307562697</t>
  </si>
  <si>
    <t>"přemístění vybouraných hmot nze skl.,,Letiště,, na skl.,,Jelení Důl,, (celkem 9,35 km) :"                   0,100</t>
  </si>
  <si>
    <t>997221569</t>
  </si>
  <si>
    <t>Příplatek ZKD 1 km u vodorovné dopravy suti z kusových materiálů</t>
  </si>
  <si>
    <t>2087469894</t>
  </si>
  <si>
    <t xml:space="preserve">   0,100 * 9</t>
  </si>
  <si>
    <t>997221612</t>
  </si>
  <si>
    <t>Nakládání vybouraných hmot na dopravní prostředky pro vodorovnou dopravu</t>
  </si>
  <si>
    <t>-1403257688</t>
  </si>
  <si>
    <t xml:space="preserve">" přemístění vybouraných sloupků laviček ze skl. ,,Letiště,, na skl. ,,Růž.hora,,:"            0,100 </t>
  </si>
  <si>
    <t xml:space="preserve">" přemístění vybouraných sloupků laviček ze skl.,,Růž.hora,, na skl. Jelení Důl:":"                         0,100 </t>
  </si>
  <si>
    <t>-164338888</t>
  </si>
  <si>
    <t>998229111</t>
  </si>
  <si>
    <t>Přesun hmot ruční pro pozemní komunikace s krytem z kameniva, betonu,živice na vzdálenost do 50 m</t>
  </si>
  <si>
    <t>-1835390102</t>
  </si>
  <si>
    <t>41</t>
  </si>
  <si>
    <t>998229121</t>
  </si>
  <si>
    <t>Příplatek k ručnímu přesunu hmot pro pro pozemní komunikace za zvětšený přesun ZKD 50 m</t>
  </si>
  <si>
    <t>1816992042</t>
  </si>
  <si>
    <t>42</t>
  </si>
  <si>
    <t>NAB-050</t>
  </si>
  <si>
    <t>Přemístění stavebního materiálu vrtulníkem</t>
  </si>
  <si>
    <t>1876658935</t>
  </si>
  <si>
    <t>Individuální výpoočet ceny dopravy materiálu vrtulníkem na základě nosnosti vrtulníku ve vysokohorských polohách a předpokládaného množství letových hodin - včetně přistavení vrtulníku. Vstupní údaje pro výpočet ceny byly převzaty ze skutečných nákladů na dopravu stavebního materiálu pro stavbu nové lanové dráhy na Sněžku.</t>
  </si>
  <si>
    <t>43</t>
  </si>
  <si>
    <t>1601521616</t>
  </si>
  <si>
    <t>" sazba 1% ze ZRN: "                     1</t>
  </si>
  <si>
    <t>44</t>
  </si>
  <si>
    <t>034503000</t>
  </si>
  <si>
    <t>Informační tabule na staveništi</t>
  </si>
  <si>
    <t>-2144846131</t>
  </si>
  <si>
    <t>" informační a výstražné tabule na obou koncích chodníku:"     2  "ks"</t>
  </si>
  <si>
    <t>45</t>
  </si>
  <si>
    <t>1993392497</t>
  </si>
  <si>
    <t>"úprava ploch skládek a staveniště po dokončení prací "</t>
  </si>
  <si>
    <t>" sazba 1,6 % ze ZRN:"                                         1</t>
  </si>
  <si>
    <t>46</t>
  </si>
  <si>
    <t>-1949746312</t>
  </si>
  <si>
    <t>" poplatky za povolenky ke vjezdu na komunikace obcí:"                 5</t>
  </si>
  <si>
    <t>47</t>
  </si>
  <si>
    <t>1878219001</t>
  </si>
  <si>
    <t xml:space="preserve">" práce v horských oblastech nad 900 m.n.n.  a krátká stavbní sezóna:" </t>
  </si>
  <si>
    <t>" sazba 4 % ze ZRN:"                                                   1</t>
  </si>
  <si>
    <t>48</t>
  </si>
  <si>
    <t>-752448582</t>
  </si>
  <si>
    <t xml:space="preserve">" práce za přítomnosti investora nebo třetích osob (nelze vyloučit průchod turistů):"            </t>
  </si>
  <si>
    <t>" sazba 1,5 % z ceny prací (montáž):"                                 1</t>
  </si>
  <si>
    <t>49</t>
  </si>
  <si>
    <t>485851629</t>
  </si>
  <si>
    <t xml:space="preserve">" práce v 1. zóně ochrany KRNAP a v ptačí oblasti:"    </t>
  </si>
  <si>
    <t>" sazba 2% z ceny prací (montáž):"                              1</t>
  </si>
  <si>
    <t>15-02-5 - Úsek IV. - Odbočky k ,,Jubilejní´´</t>
  </si>
  <si>
    <t>-2036664740</t>
  </si>
  <si>
    <t>"přetřídění kamenů pro štětování před přepravou vrtulníkem: "</t>
  </si>
  <si>
    <t xml:space="preserve">       "  z příl. C.5.: "         17,02  " m3 "</t>
  </si>
  <si>
    <t xml:space="preserve">" přetřídění kamenů ze skládky u stanice lanovky: "    </t>
  </si>
  <si>
    <t xml:space="preserve">       " z příl. C.5.:"             5,67  " m3 "     </t>
  </si>
  <si>
    <t>-1087936926</t>
  </si>
  <si>
    <t>"nakládání kamene do přepravních vaků - z příl. C.5.: "                  17,02</t>
  </si>
  <si>
    <t>velkobjemový přepravní vak BIG-BAG</t>
  </si>
  <si>
    <t>1298302000</t>
  </si>
  <si>
    <t>" celkové množství přepravovaného materiálu - z příl. C.5. = 45,96 t "</t>
  </si>
  <si>
    <t xml:space="preserve">" nosnost vaků 1,85 t - t.j potřeba   45,96 : 1,85 = "             25  " ks "       </t>
  </si>
  <si>
    <t>162201261</t>
  </si>
  <si>
    <t>Vodorovné přemístění výkopku z horniny tř. 5 až 7 stavebním kolečkem do 10 m</t>
  </si>
  <si>
    <t>1598670975</t>
  </si>
  <si>
    <t xml:space="preserve">" přemístění kamenů ze skládky u stanice lanovky - z příl. C.5.: "      5,67 </t>
  </si>
  <si>
    <t>162201269</t>
  </si>
  <si>
    <t>Příplatek k vodorovnému přemístění výkopku z horniny tř. 5 až 7 stavebním kolečkem ZKD 10 m</t>
  </si>
  <si>
    <t>1769529252</t>
  </si>
  <si>
    <t>" celkem vzdálenost 80,0 m: "             5,67 * 7</t>
  </si>
  <si>
    <t>167101151</t>
  </si>
  <si>
    <t>Nakládání výkopku z hornin tř. 5 až 7 do 100 m3</t>
  </si>
  <si>
    <t>645936746</t>
  </si>
  <si>
    <t>" nakládání vhodných kamenů na skládce u stanice lanovky: "       5,67</t>
  </si>
  <si>
    <t>252679454</t>
  </si>
  <si>
    <t xml:space="preserve">" urovnání kamenů na hrázce podél chodníku:"     20,0 </t>
  </si>
  <si>
    <t>-1366391539</t>
  </si>
  <si>
    <t>" horní chodník 50% plochy;    spodní chodník 30% plochy:"</t>
  </si>
  <si>
    <t xml:space="preserve">  104,0 * 0,3 + 60,75 * 0,5</t>
  </si>
  <si>
    <t>NAB-003</t>
  </si>
  <si>
    <t>Štětování povrchu s nasbíráním a úpravou kamene v nejbližším okolí (do 10 m)</t>
  </si>
  <si>
    <t>1541825419</t>
  </si>
  <si>
    <t>"horní chodník 30 % plochy - z toho 50 %"</t>
  </si>
  <si>
    <t>"spodní chodník 50 % plochy - z toho 50 %"</t>
  </si>
  <si>
    <t>104,0 * 0,5 * 0,5 + 60,75 * 0,3 * 0,5</t>
  </si>
  <si>
    <t>-1644759347</t>
  </si>
  <si>
    <t>-1762465616</t>
  </si>
  <si>
    <t>" z příl. C.5.: "              9,00</t>
  </si>
  <si>
    <t>1134198144</t>
  </si>
  <si>
    <t>" chybějící kámen pro štětování - z příl. C.5.: "    45,96</t>
  </si>
  <si>
    <t>" chybějící kámen pro příčné svodnice - z příl. C.5.:"  2,43</t>
  </si>
  <si>
    <t>-1867733526</t>
  </si>
  <si>
    <t>" příkop podél spodního chodníku - z příl. C.5. : "         52,0</t>
  </si>
  <si>
    <t>-1418088624</t>
  </si>
  <si>
    <t>1121310493</t>
  </si>
  <si>
    <t>-623674400</t>
  </si>
  <si>
    <t>"stavební buňky a mobolní WC (poměrná část): "</t>
  </si>
  <si>
    <t>"sazba 1% ze ZRN: "                                     1</t>
  </si>
  <si>
    <t>-138394335</t>
  </si>
  <si>
    <t xml:space="preserve">" úprava a úklid ploch skládek a ZS:" </t>
  </si>
  <si>
    <t>" sazba 1,6 % ze ZRN:"                       1</t>
  </si>
  <si>
    <t>-10526105</t>
  </si>
  <si>
    <t>" poplatky za vjezd na komunikace obcí - poměrná část: "            2</t>
  </si>
  <si>
    <t>120969737</t>
  </si>
  <si>
    <t xml:space="preserve">" práce v horských oblastech nad 900 m.n.n. a krátká stavební sezóna:"     </t>
  </si>
  <si>
    <t>" sazba 4 % ze ZRN:"                                             1</t>
  </si>
  <si>
    <t>553209782</t>
  </si>
  <si>
    <t xml:space="preserve">" nelze vyloučit pohyb turistů:"        </t>
  </si>
  <si>
    <t>" sazba 1,5 % z ceny prací (montáž):"                                  1</t>
  </si>
  <si>
    <t>-198494526</t>
  </si>
  <si>
    <t xml:space="preserve">" práce v 1. zóně ochrany KRNAP a ptačí oblast:" </t>
  </si>
  <si>
    <t>" sazba 2 % z ceny prací (montáž):"                          1</t>
  </si>
  <si>
    <t>15-02-6 - Řetězové zábradlí</t>
  </si>
  <si>
    <t>[1 bm zábradlí]:</t>
  </si>
  <si>
    <t xml:space="preserve">    2 - Zakládání</t>
  </si>
  <si>
    <t>PSV - Práce a dodávky PSV</t>
  </si>
  <si>
    <t xml:space="preserve">    767 - Konstrukce zámečnické</t>
  </si>
  <si>
    <t>133301101</t>
  </si>
  <si>
    <t>Hloubení šachet v hornině tř. 4 objemu do 100 m3</t>
  </si>
  <si>
    <t>1518039654</t>
  </si>
  <si>
    <t>" pro osazení kotevních želez sloupků:"    0,50 * 0,50 * 0,60 * 161</t>
  </si>
  <si>
    <t>1770452602</t>
  </si>
  <si>
    <t>" rozhození výkopku z hloubení šachet:"     24,15</t>
  </si>
  <si>
    <t>275313611</t>
  </si>
  <si>
    <t>Základové patky z betonu tř. C 16/20</t>
  </si>
  <si>
    <t>726453195</t>
  </si>
  <si>
    <t>" beton pro osazení kotevních želez:"     0,50 * 0,50 * 0,45 * 161</t>
  </si>
  <si>
    <t>NAB-007</t>
  </si>
  <si>
    <t>Přkrytí betonové patky štětovacím kamenem - včetně nasbírání kamenů</t>
  </si>
  <si>
    <t>-117181967</t>
  </si>
  <si>
    <t>"zakrytí betonového základu:"   0,50 * 0,50 * 161</t>
  </si>
  <si>
    <t>953943123</t>
  </si>
  <si>
    <t>Osazování výrobků do 15 kg/kus do betonu bez jejich dodání</t>
  </si>
  <si>
    <t>1097624504</t>
  </si>
  <si>
    <t>" osazování kotevních želez:"         161 "ks"</t>
  </si>
  <si>
    <t>999000001</t>
  </si>
  <si>
    <t>kotevní železo sloupku řetězového zábradlí</t>
  </si>
  <si>
    <t>226709277</t>
  </si>
  <si>
    <t>2043474136</t>
  </si>
  <si>
    <t>" odstranění původních dřevěných sloupků:"       130  "ks"</t>
  </si>
  <si>
    <t>NAB-020</t>
  </si>
  <si>
    <t>Demontáž řetězu z dřevěných sloupků</t>
  </si>
  <si>
    <t>-808784441</t>
  </si>
  <si>
    <t>" celkem:"      358,0    "m"</t>
  </si>
  <si>
    <t>663335738</t>
  </si>
  <si>
    <t>886870021</t>
  </si>
  <si>
    <t>" celkem k doprav.prostředku 530 m:"      10 * 2,047</t>
  </si>
  <si>
    <t>997221571</t>
  </si>
  <si>
    <t>Vodorovná doprava vybouraných hmot do 1 km</t>
  </si>
  <si>
    <t>-1523447078</t>
  </si>
  <si>
    <t>" odstraněné sloupky:"         1,950</t>
  </si>
  <si>
    <t>" odstraněný řetěz:"             0,097</t>
  </si>
  <si>
    <t>997221579</t>
  </si>
  <si>
    <t>Příplatek ZKD 1 km u vodorovné dopravy vybouraných hmot</t>
  </si>
  <si>
    <t>-2009343022</t>
  </si>
  <si>
    <t>" dalších 10 km - sloupky:"        1,950 * 10</t>
  </si>
  <si>
    <t>" dalších 20 km - řetěz:"            0,097 * 20</t>
  </si>
  <si>
    <t>998231311</t>
  </si>
  <si>
    <t>Přesun hmot pro sadovnické a krajinářské úpravy vodorovně do 5000 m</t>
  </si>
  <si>
    <t>-2106240543</t>
  </si>
  <si>
    <t>" ze skládky,,Růž.hora,, na skl. ,,Letiště,, (beton pro patky):"  40,869</t>
  </si>
  <si>
    <t>998231411</t>
  </si>
  <si>
    <t>Ruční přesun hmot pro sadovnické a krajinářské úpravy do100 m</t>
  </si>
  <si>
    <t>-332509324</t>
  </si>
  <si>
    <t>"ze skládky ,,Letiště,, na svahy Sněžky (beton pro patky sloupků):"        40,869</t>
  </si>
  <si>
    <t>998231431</t>
  </si>
  <si>
    <t>Příplatek k ručnímu přesunu hmot pro sadovnické a krajinářské úpravy za zvětšený přesun ZKD 100 m</t>
  </si>
  <si>
    <t>2104249155</t>
  </si>
  <si>
    <t>" dalších 700 m přesunu:"     40,869  * 7</t>
  </si>
  <si>
    <t>767220550</t>
  </si>
  <si>
    <t>Montáž zábradlí osazení samostatného sloupku</t>
  </si>
  <si>
    <t>65400083</t>
  </si>
  <si>
    <t>" z příl. C.6.: "            161</t>
  </si>
  <si>
    <t>999000002</t>
  </si>
  <si>
    <t>sloupek řetězového zábradlí v. 1,50 m - materiál nerez</t>
  </si>
  <si>
    <t>1979484317</t>
  </si>
  <si>
    <t>767995112</t>
  </si>
  <si>
    <t>Montáž atypických zámečnických konstrukcí hmotnosti do 10 kg</t>
  </si>
  <si>
    <t>kg</t>
  </si>
  <si>
    <t>1908617196</t>
  </si>
  <si>
    <t>" montáž řetězu na sloupky:"    0,43 * 876</t>
  </si>
  <si>
    <t>999000003</t>
  </si>
  <si>
    <t xml:space="preserve">řetěz tvaru C5 - délka oka 36 mm , drát 5 mm - provedení lakovaný pozink:" </t>
  </si>
  <si>
    <t>-1685820452</t>
  </si>
  <si>
    <t>998767101</t>
  </si>
  <si>
    <t>Přesun hmot tonážní pro zámečnické konstrukce v objektech v do 6 m</t>
  </si>
  <si>
    <t>956229696</t>
  </si>
  <si>
    <t>" přemístění kotevních želez:"              2,576</t>
  </si>
  <si>
    <t>" přemístění sloupků zábradlí:"            1,369</t>
  </si>
  <si>
    <t>" přemístění řetězu:"                                0,377</t>
  </si>
  <si>
    <t>998767181</t>
  </si>
  <si>
    <t>Příplatek k přesunu hmot tonážní 767 prováděný bez použití mechanizace</t>
  </si>
  <si>
    <t>-332850934</t>
  </si>
  <si>
    <t>998767194</t>
  </si>
  <si>
    <t>Příplatek k přesunu hmot tonážní 767 za zvětšený přesun do 1000 m</t>
  </si>
  <si>
    <t>1887270243</t>
  </si>
  <si>
    <t>NAB-051</t>
  </si>
  <si>
    <t>Přemístění stavebního materiálu nákladními vozíky lanové dráhy</t>
  </si>
  <si>
    <t>1990790683</t>
  </si>
  <si>
    <t>Cena vypočtena dle množství přepravovaného materiálu, nosnosti nákladního vozíku lanovky a dohodnuté ceny za použití nákladního vozíku.</t>
  </si>
  <si>
    <t>1,369 + 2,576 + 0,377</t>
  </si>
  <si>
    <t>1105960413</t>
  </si>
  <si>
    <t>" stavební buňky a mobilní WC: "                      1</t>
  </si>
  <si>
    <t>-478899531</t>
  </si>
  <si>
    <t>" likvidace ZS a úklid ploch - sazba 1,6 % ze ZRN "                 1</t>
  </si>
  <si>
    <t>437245949</t>
  </si>
  <si>
    <t xml:space="preserve">"poplatky za povolenky ke vjezdu na komunikace obcí:"              2  </t>
  </si>
  <si>
    <t>1034533191</t>
  </si>
  <si>
    <t xml:space="preserve">" práce v horských oblastech nad 900 m.n.m. a krátká stavební sezóna:"     </t>
  </si>
  <si>
    <t>" sazba 4 % ze ZRN:"                                                1</t>
  </si>
  <si>
    <t>1870430788</t>
  </si>
  <si>
    <t xml:space="preserve">" nelza vyloučit pohyb turistů:"    </t>
  </si>
  <si>
    <t>" sazba 1,5 % z ceny prací (montáž):"                     1</t>
  </si>
  <si>
    <t>1962048906</t>
  </si>
  <si>
    <t>" sazba 2 % z ceny prací (montáž):"                   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</si>
</sst>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sz val="8"/>
      <color rgb="FF000000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Border="1" applyProtection="1"/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1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2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4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4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0" fontId="19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vertical="center"/>
    </xf>
    <xf numFmtId="4" fontId="18" fillId="0" borderId="14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2" fillId="0" borderId="14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2" fillId="0" borderId="16" xfId="0" applyNumberFormat="1" applyFont="1" applyBorder="1" applyAlignment="1" applyProtection="1">
      <alignment vertical="center"/>
    </xf>
    <xf numFmtId="4" fontId="32" fillId="0" borderId="17" xfId="0" applyNumberFormat="1" applyFont="1" applyBorder="1" applyAlignment="1" applyProtection="1">
      <alignment vertical="center"/>
    </xf>
    <xf numFmtId="166" fontId="32" fillId="0" borderId="17" xfId="0" applyNumberFormat="1" applyFont="1" applyBorder="1" applyAlignment="1" applyProtection="1">
      <alignment vertical="center"/>
    </xf>
    <xf numFmtId="4" fontId="32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 applyProtection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 applyProtection="1">
      <alignment vertical="center"/>
    </xf>
    <xf numFmtId="0" fontId="27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3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167" fontId="1" fillId="0" borderId="0" xfId="0" applyNumberFormat="1" applyFont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9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4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4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36" fillId="0" borderId="12" xfId="0" applyNumberFormat="1" applyFont="1" applyBorder="1" applyAlignment="1" applyProtection="1"/>
    <xf numFmtId="166" fontId="36" fillId="0" borderId="12" xfId="0" applyNumberFormat="1" applyFont="1" applyBorder="1" applyAlignment="1" applyProtection="1"/>
    <xf numFmtId="166" fontId="36" fillId="0" borderId="13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25" xfId="0" applyFont="1" applyBorder="1" applyAlignment="1" applyProtection="1">
      <alignment horizontal="center" vertical="center"/>
    </xf>
    <xf numFmtId="49" fontId="40" fillId="0" borderId="25" xfId="0" applyNumberFormat="1" applyFont="1" applyBorder="1" applyAlignment="1" applyProtection="1">
      <alignment horizontal="left" vertical="center" wrapText="1"/>
    </xf>
    <xf numFmtId="0" fontId="40" fillId="0" borderId="25" xfId="0" applyFont="1" applyBorder="1" applyAlignment="1" applyProtection="1">
      <alignment horizontal="center" vertical="center" wrapText="1"/>
    </xf>
    <xf numFmtId="167" fontId="40" fillId="0" borderId="25" xfId="0" applyNumberFormat="1" applyFont="1" applyBorder="1" applyAlignment="1" applyProtection="1">
      <alignment vertical="center"/>
    </xf>
    <xf numFmtId="4" fontId="40" fillId="4" borderId="25" xfId="0" applyNumberFormat="1" applyFont="1" applyFill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4" fontId="1" fillId="0" borderId="17" xfId="0" applyNumberFormat="1" applyFont="1" applyBorder="1" applyAlignment="1" applyProtection="1">
      <alignment vertical="center"/>
    </xf>
    <xf numFmtId="167" fontId="1" fillId="0" borderId="17" xfId="0" applyNumberFormat="1" applyFont="1" applyBorder="1" applyAlignment="1" applyProtection="1">
      <alignment vertical="center"/>
    </xf>
    <xf numFmtId="0" fontId="41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167" fontId="11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vertical="center"/>
    </xf>
    <xf numFmtId="4" fontId="27" fillId="6" borderId="0" xfId="0" applyNumberFormat="1" applyFont="1" applyFill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 wrapText="1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3" fillId="0" borderId="0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4" fontId="22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5" fillId="2" borderId="0" xfId="1" applyFont="1" applyFill="1" applyAlignment="1" applyProtection="1">
      <alignment horizontal="center"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</xf>
    <xf numFmtId="4" fontId="27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5" fillId="0" borderId="0" xfId="0" applyNumberFormat="1" applyFont="1" applyBorder="1" applyAlignment="1" applyProtection="1">
      <alignment vertical="center"/>
    </xf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  <xf numFmtId="4" fontId="7" fillId="0" borderId="23" xfId="0" applyNumberFormat="1" applyFont="1" applyBorder="1" applyAlignment="1" applyProtection="1"/>
    <xf numFmtId="4" fontId="7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28" fillId="0" borderId="17" xfId="0" applyNumberFormat="1" applyFont="1" applyBorder="1" applyAlignment="1" applyProtection="1">
      <alignment vertical="center"/>
    </xf>
    <xf numFmtId="0" fontId="39" fillId="0" borderId="12" xfId="0" applyFont="1" applyBorder="1" applyAlignment="1" applyProtection="1">
      <alignment horizontal="left" vertical="center" wrapText="1"/>
    </xf>
    <xf numFmtId="0" fontId="10" fillId="0" borderId="1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40" fillId="0" borderId="25" xfId="0" applyFont="1" applyBorder="1" applyAlignment="1" applyProtection="1">
      <alignment horizontal="left" vertical="center" wrapText="1"/>
    </xf>
    <xf numFmtId="0" fontId="40" fillId="0" borderId="25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4" fontId="35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42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2"/>
  <sheetViews>
    <sheetView showGridLines="0" tabSelected="1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8" width="25.85546875" hidden="1" customWidth="1"/>
    <col min="49" max="49" width="25" hidden="1" customWidth="1"/>
    <col min="50" max="54" width="21.7109375" hidden="1" customWidth="1"/>
    <col min="55" max="55" width="19.140625" hidden="1" customWidth="1"/>
    <col min="56" max="56" width="25" hidden="1" customWidth="1"/>
    <col min="57" max="58" width="19.140625" hidden="1" customWidth="1"/>
    <col min="59" max="59" width="66.42578125" customWidth="1"/>
    <col min="71" max="89" width="9.28515625" hidden="1"/>
  </cols>
  <sheetData>
    <row r="1" spans="1:73" ht="21.45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7</v>
      </c>
    </row>
    <row r="2" spans="1:73" ht="36.9" customHeight="1">
      <c r="C2" s="263" t="s">
        <v>8</v>
      </c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4"/>
      <c r="AK2" s="264"/>
      <c r="AL2" s="264"/>
      <c r="AM2" s="264"/>
      <c r="AN2" s="264"/>
      <c r="AO2" s="264"/>
      <c r="AP2" s="264"/>
      <c r="AR2" s="229" t="s">
        <v>9</v>
      </c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F2" s="230"/>
      <c r="BG2" s="230"/>
      <c r="BS2" s="21" t="s">
        <v>10</v>
      </c>
      <c r="BT2" s="21" t="s">
        <v>11</v>
      </c>
    </row>
    <row r="3" spans="1:73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10</v>
      </c>
      <c r="BT3" s="21" t="s">
        <v>12</v>
      </c>
    </row>
    <row r="4" spans="1:73" ht="36.9" customHeight="1">
      <c r="B4" s="25"/>
      <c r="C4" s="256" t="s">
        <v>13</v>
      </c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257"/>
      <c r="AD4" s="257"/>
      <c r="AE4" s="257"/>
      <c r="AF4" s="257"/>
      <c r="AG4" s="257"/>
      <c r="AH4" s="257"/>
      <c r="AI4" s="257"/>
      <c r="AJ4" s="257"/>
      <c r="AK4" s="257"/>
      <c r="AL4" s="257"/>
      <c r="AM4" s="257"/>
      <c r="AN4" s="257"/>
      <c r="AO4" s="257"/>
      <c r="AP4" s="257"/>
      <c r="AQ4" s="26"/>
      <c r="AS4" s="27" t="s">
        <v>14</v>
      </c>
      <c r="BG4" s="28" t="s">
        <v>15</v>
      </c>
      <c r="BS4" s="21" t="s">
        <v>16</v>
      </c>
    </row>
    <row r="5" spans="1:73" ht="14.4" customHeight="1">
      <c r="B5" s="25"/>
      <c r="C5" s="29"/>
      <c r="D5" s="30" t="s">
        <v>17</v>
      </c>
      <c r="E5" s="29"/>
      <c r="F5" s="29"/>
      <c r="G5" s="29"/>
      <c r="H5" s="29"/>
      <c r="I5" s="29"/>
      <c r="J5" s="29"/>
      <c r="K5" s="267" t="s">
        <v>18</v>
      </c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9"/>
      <c r="AQ5" s="26"/>
      <c r="BG5" s="265" t="s">
        <v>19</v>
      </c>
      <c r="BS5" s="21" t="s">
        <v>10</v>
      </c>
    </row>
    <row r="6" spans="1:73" ht="36.9" customHeight="1">
      <c r="B6" s="25"/>
      <c r="C6" s="29"/>
      <c r="D6" s="32" t="s">
        <v>20</v>
      </c>
      <c r="E6" s="29"/>
      <c r="F6" s="29"/>
      <c r="G6" s="29"/>
      <c r="H6" s="29"/>
      <c r="I6" s="29"/>
      <c r="J6" s="29"/>
      <c r="K6" s="269" t="s">
        <v>21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9"/>
      <c r="AQ6" s="26"/>
      <c r="BG6" s="266"/>
      <c r="BS6" s="21" t="s">
        <v>22</v>
      </c>
    </row>
    <row r="7" spans="1:73" ht="14.4" customHeight="1">
      <c r="B7" s="25"/>
      <c r="C7" s="29"/>
      <c r="D7" s="33" t="s">
        <v>23</v>
      </c>
      <c r="E7" s="29"/>
      <c r="F7" s="29"/>
      <c r="G7" s="29"/>
      <c r="H7" s="29"/>
      <c r="I7" s="29"/>
      <c r="J7" s="29"/>
      <c r="K7" s="31" t="s">
        <v>24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25</v>
      </c>
      <c r="AL7" s="29"/>
      <c r="AM7" s="29"/>
      <c r="AN7" s="31" t="s">
        <v>26</v>
      </c>
      <c r="AO7" s="29"/>
      <c r="AP7" s="29"/>
      <c r="AQ7" s="26"/>
      <c r="BG7" s="266"/>
      <c r="BS7" s="21" t="s">
        <v>27</v>
      </c>
    </row>
    <row r="8" spans="1:73" ht="14.4" customHeight="1">
      <c r="B8" s="25"/>
      <c r="C8" s="29"/>
      <c r="D8" s="33" t="s">
        <v>28</v>
      </c>
      <c r="E8" s="29"/>
      <c r="F8" s="29"/>
      <c r="G8" s="29"/>
      <c r="H8" s="29"/>
      <c r="I8" s="29"/>
      <c r="J8" s="29"/>
      <c r="K8" s="31" t="s">
        <v>29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30</v>
      </c>
      <c r="AL8" s="29"/>
      <c r="AM8" s="29"/>
      <c r="AN8" s="34" t="s">
        <v>31</v>
      </c>
      <c r="AO8" s="29"/>
      <c r="AP8" s="29"/>
      <c r="AQ8" s="26"/>
      <c r="BG8" s="266"/>
      <c r="BS8" s="21" t="s">
        <v>32</v>
      </c>
    </row>
    <row r="9" spans="1:73" ht="14.4" customHeight="1">
      <c r="B9" s="25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6"/>
      <c r="BG9" s="266"/>
      <c r="BS9" s="21" t="s">
        <v>33</v>
      </c>
    </row>
    <row r="10" spans="1:73" ht="14.4" customHeight="1">
      <c r="B10" s="25"/>
      <c r="C10" s="29"/>
      <c r="D10" s="33" t="s">
        <v>34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35</v>
      </c>
      <c r="AL10" s="29"/>
      <c r="AM10" s="29"/>
      <c r="AN10" s="31" t="s">
        <v>36</v>
      </c>
      <c r="AO10" s="29"/>
      <c r="AP10" s="29"/>
      <c r="AQ10" s="26"/>
      <c r="BG10" s="266"/>
      <c r="BS10" s="21" t="s">
        <v>10</v>
      </c>
    </row>
    <row r="11" spans="1:73" ht="18.45" customHeight="1">
      <c r="B11" s="25"/>
      <c r="C11" s="29"/>
      <c r="D11" s="29"/>
      <c r="E11" s="31" t="s">
        <v>37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38</v>
      </c>
      <c r="AL11" s="29"/>
      <c r="AM11" s="29"/>
      <c r="AN11" s="31" t="s">
        <v>26</v>
      </c>
      <c r="AO11" s="29"/>
      <c r="AP11" s="29"/>
      <c r="AQ11" s="26"/>
      <c r="BG11" s="266"/>
      <c r="BS11" s="21" t="s">
        <v>10</v>
      </c>
    </row>
    <row r="12" spans="1:73" ht="6.9" customHeight="1">
      <c r="B12" s="25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6"/>
      <c r="BG12" s="266"/>
      <c r="BS12" s="21" t="s">
        <v>22</v>
      </c>
    </row>
    <row r="13" spans="1:73" ht="14.4" customHeight="1">
      <c r="B13" s="25"/>
      <c r="C13" s="29"/>
      <c r="D13" s="33" t="s">
        <v>39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35</v>
      </c>
      <c r="AL13" s="29"/>
      <c r="AM13" s="29"/>
      <c r="AN13" s="35" t="s">
        <v>40</v>
      </c>
      <c r="AO13" s="29"/>
      <c r="AP13" s="29"/>
      <c r="AQ13" s="26"/>
      <c r="BG13" s="266"/>
      <c r="BS13" s="21" t="s">
        <v>27</v>
      </c>
    </row>
    <row r="14" spans="1:73" ht="13.2">
      <c r="B14" s="25"/>
      <c r="C14" s="29"/>
      <c r="D14" s="29"/>
      <c r="E14" s="270" t="s">
        <v>40</v>
      </c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33" t="s">
        <v>38</v>
      </c>
      <c r="AL14" s="29"/>
      <c r="AM14" s="29"/>
      <c r="AN14" s="35" t="s">
        <v>40</v>
      </c>
      <c r="AO14" s="29"/>
      <c r="AP14" s="29"/>
      <c r="AQ14" s="26"/>
      <c r="BG14" s="266"/>
      <c r="BS14" s="21" t="s">
        <v>32</v>
      </c>
    </row>
    <row r="15" spans="1:73" ht="6.9" customHeight="1">
      <c r="B15" s="25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6"/>
      <c r="BG15" s="266"/>
      <c r="BS15" s="21" t="s">
        <v>6</v>
      </c>
    </row>
    <row r="16" spans="1:73" ht="14.4" customHeight="1">
      <c r="B16" s="25"/>
      <c r="C16" s="29"/>
      <c r="D16" s="33" t="s">
        <v>41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35</v>
      </c>
      <c r="AL16" s="29"/>
      <c r="AM16" s="29"/>
      <c r="AN16" s="31" t="s">
        <v>42</v>
      </c>
      <c r="AO16" s="29"/>
      <c r="AP16" s="29"/>
      <c r="AQ16" s="26"/>
      <c r="BG16" s="266"/>
      <c r="BS16" s="21" t="s">
        <v>6</v>
      </c>
    </row>
    <row r="17" spans="2:71" ht="18.45" customHeight="1">
      <c r="B17" s="25"/>
      <c r="C17" s="29"/>
      <c r="D17" s="29"/>
      <c r="E17" s="31" t="s">
        <v>43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38</v>
      </c>
      <c r="AL17" s="29"/>
      <c r="AM17" s="29"/>
      <c r="AN17" s="31" t="s">
        <v>26</v>
      </c>
      <c r="AO17" s="29"/>
      <c r="AP17" s="29"/>
      <c r="AQ17" s="26"/>
      <c r="BG17" s="266"/>
      <c r="BS17" s="21" t="s">
        <v>7</v>
      </c>
    </row>
    <row r="18" spans="2:71" ht="6.9" customHeight="1">
      <c r="B18" s="25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6"/>
      <c r="BG18" s="266"/>
      <c r="BS18" s="21" t="s">
        <v>10</v>
      </c>
    </row>
    <row r="19" spans="2:71" ht="14.4" customHeight="1">
      <c r="B19" s="25"/>
      <c r="C19" s="29"/>
      <c r="D19" s="33" t="s">
        <v>44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35</v>
      </c>
      <c r="AL19" s="29"/>
      <c r="AM19" s="29"/>
      <c r="AN19" s="31" t="s">
        <v>26</v>
      </c>
      <c r="AO19" s="29"/>
      <c r="AP19" s="29"/>
      <c r="AQ19" s="26"/>
      <c r="BG19" s="266"/>
      <c r="BS19" s="21" t="s">
        <v>10</v>
      </c>
    </row>
    <row r="20" spans="2:71" ht="18.45" customHeight="1">
      <c r="B20" s="25"/>
      <c r="C20" s="29"/>
      <c r="D20" s="29"/>
      <c r="E20" s="31" t="s">
        <v>45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38</v>
      </c>
      <c r="AL20" s="29"/>
      <c r="AM20" s="29"/>
      <c r="AN20" s="31" t="s">
        <v>26</v>
      </c>
      <c r="AO20" s="29"/>
      <c r="AP20" s="29"/>
      <c r="AQ20" s="26"/>
      <c r="BG20" s="266"/>
    </row>
    <row r="21" spans="2:71" ht="6.9" customHeight="1">
      <c r="B21" s="25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6"/>
      <c r="BG21" s="266"/>
    </row>
    <row r="22" spans="2:71" ht="13.2">
      <c r="B22" s="25"/>
      <c r="C22" s="29"/>
      <c r="D22" s="33" t="s">
        <v>46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6"/>
      <c r="BG22" s="266"/>
    </row>
    <row r="23" spans="2:71" ht="22.5" customHeight="1">
      <c r="B23" s="25"/>
      <c r="C23" s="29"/>
      <c r="D23" s="29"/>
      <c r="E23" s="272" t="s">
        <v>26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9"/>
      <c r="AP23" s="29"/>
      <c r="AQ23" s="26"/>
      <c r="BG23" s="266"/>
    </row>
    <row r="24" spans="2:71" ht="6.9" customHeight="1">
      <c r="B24" s="25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6"/>
      <c r="BG24" s="266"/>
    </row>
    <row r="25" spans="2:71" ht="6.9" customHeight="1">
      <c r="B25" s="25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6"/>
      <c r="BG25" s="266"/>
    </row>
    <row r="26" spans="2:71" ht="14.4" customHeight="1">
      <c r="B26" s="25"/>
      <c r="C26" s="29"/>
      <c r="D26" s="37" t="s">
        <v>47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73">
        <f>ROUND(AG87,2)</f>
        <v>0</v>
      </c>
      <c r="AL26" s="268"/>
      <c r="AM26" s="268"/>
      <c r="AN26" s="268"/>
      <c r="AO26" s="268"/>
      <c r="AP26" s="29"/>
      <c r="AQ26" s="26"/>
      <c r="BG26" s="266"/>
    </row>
    <row r="27" spans="2:71" ht="13.2">
      <c r="B27" s="25"/>
      <c r="C27" s="29"/>
      <c r="D27" s="29"/>
      <c r="E27" s="33" t="s">
        <v>48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74">
        <f>AS87</f>
        <v>0</v>
      </c>
      <c r="AL27" s="274"/>
      <c r="AM27" s="274"/>
      <c r="AN27" s="274"/>
      <c r="AO27" s="274"/>
      <c r="AP27" s="29"/>
      <c r="AQ27" s="26"/>
      <c r="BG27" s="266"/>
    </row>
    <row r="28" spans="2:71" s="1" customFormat="1" ht="13.2">
      <c r="B28" s="38"/>
      <c r="C28" s="39"/>
      <c r="D28" s="39"/>
      <c r="E28" s="33" t="s">
        <v>49</v>
      </c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274">
        <f>ROUND(AT87,2)</f>
        <v>0</v>
      </c>
      <c r="AL28" s="274"/>
      <c r="AM28" s="274"/>
      <c r="AN28" s="274"/>
      <c r="AO28" s="274"/>
      <c r="AP28" s="39"/>
      <c r="AQ28" s="40"/>
      <c r="BG28" s="266"/>
    </row>
    <row r="29" spans="2:71" s="1" customFormat="1" ht="14.4" customHeight="1">
      <c r="B29" s="38"/>
      <c r="C29" s="39"/>
      <c r="D29" s="37" t="s">
        <v>50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273">
        <f>ROUND(AG95,2)</f>
        <v>0</v>
      </c>
      <c r="AL29" s="273"/>
      <c r="AM29" s="273"/>
      <c r="AN29" s="273"/>
      <c r="AO29" s="273"/>
      <c r="AP29" s="39"/>
      <c r="AQ29" s="40"/>
      <c r="BG29" s="266"/>
    </row>
    <row r="30" spans="2:71" s="1" customFormat="1" ht="6.9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G30" s="266"/>
    </row>
    <row r="31" spans="2:71" s="1" customFormat="1" ht="25.95" customHeight="1">
      <c r="B31" s="38"/>
      <c r="C31" s="39"/>
      <c r="D31" s="41" t="s">
        <v>51</v>
      </c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275">
        <f>ROUND(AK26+AK29,2)</f>
        <v>0</v>
      </c>
      <c r="AL31" s="276"/>
      <c r="AM31" s="276"/>
      <c r="AN31" s="276"/>
      <c r="AO31" s="276"/>
      <c r="AP31" s="39"/>
      <c r="AQ31" s="40"/>
      <c r="BG31" s="266"/>
    </row>
    <row r="32" spans="2:71" s="1" customFormat="1" ht="6.9" customHeight="1">
      <c r="B32" s="38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40"/>
      <c r="BG32" s="266"/>
    </row>
    <row r="33" spans="2:59" s="2" customFormat="1" ht="14.4" customHeight="1">
      <c r="B33" s="43"/>
      <c r="C33" s="44"/>
      <c r="D33" s="45" t="s">
        <v>52</v>
      </c>
      <c r="E33" s="44"/>
      <c r="F33" s="45" t="s">
        <v>53</v>
      </c>
      <c r="G33" s="44"/>
      <c r="H33" s="44"/>
      <c r="I33" s="44"/>
      <c r="J33" s="44"/>
      <c r="K33" s="44"/>
      <c r="L33" s="260">
        <v>0.21</v>
      </c>
      <c r="M33" s="261"/>
      <c r="N33" s="261"/>
      <c r="O33" s="261"/>
      <c r="P33" s="44"/>
      <c r="Q33" s="44"/>
      <c r="R33" s="44"/>
      <c r="S33" s="44"/>
      <c r="T33" s="47" t="s">
        <v>54</v>
      </c>
      <c r="U33" s="44"/>
      <c r="V33" s="44"/>
      <c r="W33" s="262">
        <f>ROUND(BB87+SUM(CD96:CD100),2)</f>
        <v>0</v>
      </c>
      <c r="X33" s="261"/>
      <c r="Y33" s="261"/>
      <c r="Z33" s="261"/>
      <c r="AA33" s="261"/>
      <c r="AB33" s="261"/>
      <c r="AC33" s="261"/>
      <c r="AD33" s="261"/>
      <c r="AE33" s="261"/>
      <c r="AF33" s="44"/>
      <c r="AG33" s="44"/>
      <c r="AH33" s="44"/>
      <c r="AI33" s="44"/>
      <c r="AJ33" s="44"/>
      <c r="AK33" s="262">
        <f>ROUND(AX87+SUM(BY96:BY100),2)</f>
        <v>0</v>
      </c>
      <c r="AL33" s="261"/>
      <c r="AM33" s="261"/>
      <c r="AN33" s="261"/>
      <c r="AO33" s="261"/>
      <c r="AP33" s="44"/>
      <c r="AQ33" s="48"/>
      <c r="BG33" s="266"/>
    </row>
    <row r="34" spans="2:59" s="2" customFormat="1" ht="14.4" customHeight="1">
      <c r="B34" s="43"/>
      <c r="C34" s="44"/>
      <c r="D34" s="44"/>
      <c r="E34" s="44"/>
      <c r="F34" s="45" t="s">
        <v>55</v>
      </c>
      <c r="G34" s="44"/>
      <c r="H34" s="44"/>
      <c r="I34" s="44"/>
      <c r="J34" s="44"/>
      <c r="K34" s="44"/>
      <c r="L34" s="260">
        <v>0.15</v>
      </c>
      <c r="M34" s="261"/>
      <c r="N34" s="261"/>
      <c r="O34" s="261"/>
      <c r="P34" s="44"/>
      <c r="Q34" s="44"/>
      <c r="R34" s="44"/>
      <c r="S34" s="44"/>
      <c r="T34" s="47" t="s">
        <v>54</v>
      </c>
      <c r="U34" s="44"/>
      <c r="V34" s="44"/>
      <c r="W34" s="262">
        <f>ROUND(BC87+SUM(CE96:CE100),2)</f>
        <v>0</v>
      </c>
      <c r="X34" s="261"/>
      <c r="Y34" s="261"/>
      <c r="Z34" s="261"/>
      <c r="AA34" s="261"/>
      <c r="AB34" s="261"/>
      <c r="AC34" s="261"/>
      <c r="AD34" s="261"/>
      <c r="AE34" s="261"/>
      <c r="AF34" s="44"/>
      <c r="AG34" s="44"/>
      <c r="AH34" s="44"/>
      <c r="AI34" s="44"/>
      <c r="AJ34" s="44"/>
      <c r="AK34" s="262">
        <f>ROUND(AY87+SUM(BZ96:BZ100),2)</f>
        <v>0</v>
      </c>
      <c r="AL34" s="261"/>
      <c r="AM34" s="261"/>
      <c r="AN34" s="261"/>
      <c r="AO34" s="261"/>
      <c r="AP34" s="44"/>
      <c r="AQ34" s="48"/>
      <c r="BG34" s="266"/>
    </row>
    <row r="35" spans="2:59" s="2" customFormat="1" ht="14.4" hidden="1" customHeight="1">
      <c r="B35" s="43"/>
      <c r="C35" s="44"/>
      <c r="D35" s="44"/>
      <c r="E35" s="44"/>
      <c r="F35" s="45" t="s">
        <v>56</v>
      </c>
      <c r="G35" s="44"/>
      <c r="H35" s="44"/>
      <c r="I35" s="44"/>
      <c r="J35" s="44"/>
      <c r="K35" s="44"/>
      <c r="L35" s="260">
        <v>0.21</v>
      </c>
      <c r="M35" s="261"/>
      <c r="N35" s="261"/>
      <c r="O35" s="261"/>
      <c r="P35" s="44"/>
      <c r="Q35" s="44"/>
      <c r="R35" s="44"/>
      <c r="S35" s="44"/>
      <c r="T35" s="47" t="s">
        <v>54</v>
      </c>
      <c r="U35" s="44"/>
      <c r="V35" s="44"/>
      <c r="W35" s="262">
        <f>ROUND(BD87+SUM(CF96:CF100),2)</f>
        <v>0</v>
      </c>
      <c r="X35" s="261"/>
      <c r="Y35" s="261"/>
      <c r="Z35" s="261"/>
      <c r="AA35" s="261"/>
      <c r="AB35" s="261"/>
      <c r="AC35" s="261"/>
      <c r="AD35" s="261"/>
      <c r="AE35" s="261"/>
      <c r="AF35" s="44"/>
      <c r="AG35" s="44"/>
      <c r="AH35" s="44"/>
      <c r="AI35" s="44"/>
      <c r="AJ35" s="44"/>
      <c r="AK35" s="262">
        <v>0</v>
      </c>
      <c r="AL35" s="261"/>
      <c r="AM35" s="261"/>
      <c r="AN35" s="261"/>
      <c r="AO35" s="261"/>
      <c r="AP35" s="44"/>
      <c r="AQ35" s="48"/>
    </row>
    <row r="36" spans="2:59" s="2" customFormat="1" ht="14.4" hidden="1" customHeight="1">
      <c r="B36" s="43"/>
      <c r="C36" s="44"/>
      <c r="D36" s="44"/>
      <c r="E36" s="44"/>
      <c r="F36" s="45" t="s">
        <v>57</v>
      </c>
      <c r="G36" s="44"/>
      <c r="H36" s="44"/>
      <c r="I36" s="44"/>
      <c r="J36" s="44"/>
      <c r="K36" s="44"/>
      <c r="L36" s="260">
        <v>0.15</v>
      </c>
      <c r="M36" s="261"/>
      <c r="N36" s="261"/>
      <c r="O36" s="261"/>
      <c r="P36" s="44"/>
      <c r="Q36" s="44"/>
      <c r="R36" s="44"/>
      <c r="S36" s="44"/>
      <c r="T36" s="47" t="s">
        <v>54</v>
      </c>
      <c r="U36" s="44"/>
      <c r="V36" s="44"/>
      <c r="W36" s="262">
        <f>ROUND(BE87+SUM(CG96:CG100),2)</f>
        <v>0</v>
      </c>
      <c r="X36" s="261"/>
      <c r="Y36" s="261"/>
      <c r="Z36" s="261"/>
      <c r="AA36" s="261"/>
      <c r="AB36" s="261"/>
      <c r="AC36" s="261"/>
      <c r="AD36" s="261"/>
      <c r="AE36" s="261"/>
      <c r="AF36" s="44"/>
      <c r="AG36" s="44"/>
      <c r="AH36" s="44"/>
      <c r="AI36" s="44"/>
      <c r="AJ36" s="44"/>
      <c r="AK36" s="262">
        <v>0</v>
      </c>
      <c r="AL36" s="261"/>
      <c r="AM36" s="261"/>
      <c r="AN36" s="261"/>
      <c r="AO36" s="261"/>
      <c r="AP36" s="44"/>
      <c r="AQ36" s="48"/>
    </row>
    <row r="37" spans="2:59" s="2" customFormat="1" ht="14.4" hidden="1" customHeight="1">
      <c r="B37" s="43"/>
      <c r="C37" s="44"/>
      <c r="D37" s="44"/>
      <c r="E37" s="44"/>
      <c r="F37" s="45" t="s">
        <v>58</v>
      </c>
      <c r="G37" s="44"/>
      <c r="H37" s="44"/>
      <c r="I37" s="44"/>
      <c r="J37" s="44"/>
      <c r="K37" s="44"/>
      <c r="L37" s="260">
        <v>0</v>
      </c>
      <c r="M37" s="261"/>
      <c r="N37" s="261"/>
      <c r="O37" s="261"/>
      <c r="P37" s="44"/>
      <c r="Q37" s="44"/>
      <c r="R37" s="44"/>
      <c r="S37" s="44"/>
      <c r="T37" s="47" t="s">
        <v>54</v>
      </c>
      <c r="U37" s="44"/>
      <c r="V37" s="44"/>
      <c r="W37" s="262">
        <f>ROUND(BF87+SUM(CH96:CH100),2)</f>
        <v>0</v>
      </c>
      <c r="X37" s="261"/>
      <c r="Y37" s="261"/>
      <c r="Z37" s="261"/>
      <c r="AA37" s="261"/>
      <c r="AB37" s="261"/>
      <c r="AC37" s="261"/>
      <c r="AD37" s="261"/>
      <c r="AE37" s="261"/>
      <c r="AF37" s="44"/>
      <c r="AG37" s="44"/>
      <c r="AH37" s="44"/>
      <c r="AI37" s="44"/>
      <c r="AJ37" s="44"/>
      <c r="AK37" s="262">
        <v>0</v>
      </c>
      <c r="AL37" s="261"/>
      <c r="AM37" s="261"/>
      <c r="AN37" s="261"/>
      <c r="AO37" s="261"/>
      <c r="AP37" s="44"/>
      <c r="AQ37" s="48"/>
    </row>
    <row r="38" spans="2:59" s="1" customFormat="1" ht="6.9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9" s="1" customFormat="1" ht="25.95" customHeight="1">
      <c r="B39" s="38"/>
      <c r="C39" s="49"/>
      <c r="D39" s="50" t="s">
        <v>59</v>
      </c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2" t="s">
        <v>60</v>
      </c>
      <c r="U39" s="51"/>
      <c r="V39" s="51"/>
      <c r="W39" s="51"/>
      <c r="X39" s="252" t="s">
        <v>61</v>
      </c>
      <c r="Y39" s="253"/>
      <c r="Z39" s="253"/>
      <c r="AA39" s="253"/>
      <c r="AB39" s="253"/>
      <c r="AC39" s="51"/>
      <c r="AD39" s="51"/>
      <c r="AE39" s="51"/>
      <c r="AF39" s="51"/>
      <c r="AG39" s="51"/>
      <c r="AH39" s="51"/>
      <c r="AI39" s="51"/>
      <c r="AJ39" s="51"/>
      <c r="AK39" s="254">
        <f>SUM(AK31:AK37)</f>
        <v>0</v>
      </c>
      <c r="AL39" s="253"/>
      <c r="AM39" s="253"/>
      <c r="AN39" s="253"/>
      <c r="AO39" s="255"/>
      <c r="AP39" s="49"/>
      <c r="AQ39" s="40"/>
    </row>
    <row r="40" spans="2:59" s="1" customFormat="1" ht="14.4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40"/>
    </row>
    <row r="41" spans="2:59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6"/>
    </row>
    <row r="42" spans="2:59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6"/>
    </row>
    <row r="43" spans="2:59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6"/>
    </row>
    <row r="44" spans="2:59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6"/>
    </row>
    <row r="45" spans="2:59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6"/>
    </row>
    <row r="46" spans="2:59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6"/>
    </row>
    <row r="47" spans="2:59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6"/>
    </row>
    <row r="48" spans="2:59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6"/>
    </row>
    <row r="49" spans="2:43" s="1" customFormat="1" ht="14.4">
      <c r="B49" s="38"/>
      <c r="C49" s="39"/>
      <c r="D49" s="53" t="s">
        <v>62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63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>
      <c r="B50" s="25"/>
      <c r="C50" s="29"/>
      <c r="D50" s="56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7"/>
      <c r="AA50" s="29"/>
      <c r="AB50" s="29"/>
      <c r="AC50" s="56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7"/>
      <c r="AP50" s="29"/>
      <c r="AQ50" s="26"/>
    </row>
    <row r="51" spans="2:43">
      <c r="B51" s="25"/>
      <c r="C51" s="29"/>
      <c r="D51" s="5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7"/>
      <c r="AA51" s="29"/>
      <c r="AB51" s="29"/>
      <c r="AC51" s="56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7"/>
      <c r="AP51" s="29"/>
      <c r="AQ51" s="26"/>
    </row>
    <row r="52" spans="2:43">
      <c r="B52" s="25"/>
      <c r="C52" s="29"/>
      <c r="D52" s="5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7"/>
      <c r="AA52" s="29"/>
      <c r="AB52" s="29"/>
      <c r="AC52" s="56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7"/>
      <c r="AP52" s="29"/>
      <c r="AQ52" s="26"/>
    </row>
    <row r="53" spans="2:43">
      <c r="B53" s="25"/>
      <c r="C53" s="29"/>
      <c r="D53" s="5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7"/>
      <c r="AA53" s="29"/>
      <c r="AB53" s="29"/>
      <c r="AC53" s="56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7"/>
      <c r="AP53" s="29"/>
      <c r="AQ53" s="26"/>
    </row>
    <row r="54" spans="2:43">
      <c r="B54" s="25"/>
      <c r="C54" s="29"/>
      <c r="D54" s="56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7"/>
      <c r="AA54" s="29"/>
      <c r="AB54" s="29"/>
      <c r="AC54" s="56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7"/>
      <c r="AP54" s="29"/>
      <c r="AQ54" s="26"/>
    </row>
    <row r="55" spans="2:43">
      <c r="B55" s="25"/>
      <c r="C55" s="29"/>
      <c r="D55" s="56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7"/>
      <c r="AA55" s="29"/>
      <c r="AB55" s="29"/>
      <c r="AC55" s="56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7"/>
      <c r="AP55" s="29"/>
      <c r="AQ55" s="26"/>
    </row>
    <row r="56" spans="2:43">
      <c r="B56" s="25"/>
      <c r="C56" s="29"/>
      <c r="D56" s="5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7"/>
      <c r="AA56" s="29"/>
      <c r="AB56" s="29"/>
      <c r="AC56" s="56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7"/>
      <c r="AP56" s="29"/>
      <c r="AQ56" s="26"/>
    </row>
    <row r="57" spans="2:43">
      <c r="B57" s="25"/>
      <c r="C57" s="29"/>
      <c r="D57" s="56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7"/>
      <c r="AA57" s="29"/>
      <c r="AB57" s="29"/>
      <c r="AC57" s="56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7"/>
      <c r="AP57" s="29"/>
      <c r="AQ57" s="26"/>
    </row>
    <row r="58" spans="2:43" s="1" customFormat="1" ht="14.4">
      <c r="B58" s="38"/>
      <c r="C58" s="39"/>
      <c r="D58" s="58" t="s">
        <v>64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65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64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65</v>
      </c>
      <c r="AN58" s="59"/>
      <c r="AO58" s="61"/>
      <c r="AP58" s="39"/>
      <c r="AQ58" s="40"/>
    </row>
    <row r="59" spans="2:43">
      <c r="B59" s="25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6"/>
    </row>
    <row r="60" spans="2:43" s="1" customFormat="1" ht="14.4">
      <c r="B60" s="38"/>
      <c r="C60" s="39"/>
      <c r="D60" s="53" t="s">
        <v>66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67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>
      <c r="B61" s="25"/>
      <c r="C61" s="29"/>
      <c r="D61" s="5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7"/>
      <c r="AA61" s="29"/>
      <c r="AB61" s="29"/>
      <c r="AC61" s="56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7"/>
      <c r="AP61" s="29"/>
      <c r="AQ61" s="26"/>
    </row>
    <row r="62" spans="2:43">
      <c r="B62" s="25"/>
      <c r="C62" s="29"/>
      <c r="D62" s="56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7"/>
      <c r="AA62" s="29"/>
      <c r="AB62" s="29"/>
      <c r="AC62" s="56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7"/>
      <c r="AP62" s="29"/>
      <c r="AQ62" s="26"/>
    </row>
    <row r="63" spans="2:43">
      <c r="B63" s="25"/>
      <c r="C63" s="29"/>
      <c r="D63" s="56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7"/>
      <c r="AA63" s="29"/>
      <c r="AB63" s="29"/>
      <c r="AC63" s="56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7"/>
      <c r="AP63" s="29"/>
      <c r="AQ63" s="26"/>
    </row>
    <row r="64" spans="2:43">
      <c r="B64" s="25"/>
      <c r="C64" s="29"/>
      <c r="D64" s="56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7"/>
      <c r="AA64" s="29"/>
      <c r="AB64" s="29"/>
      <c r="AC64" s="56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7"/>
      <c r="AP64" s="29"/>
      <c r="AQ64" s="26"/>
    </row>
    <row r="65" spans="2:43">
      <c r="B65" s="25"/>
      <c r="C65" s="29"/>
      <c r="D65" s="56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7"/>
      <c r="AA65" s="29"/>
      <c r="AB65" s="29"/>
      <c r="AC65" s="56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7"/>
      <c r="AP65" s="29"/>
      <c r="AQ65" s="26"/>
    </row>
    <row r="66" spans="2:43">
      <c r="B66" s="25"/>
      <c r="C66" s="29"/>
      <c r="D66" s="56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7"/>
      <c r="AA66" s="29"/>
      <c r="AB66" s="29"/>
      <c r="AC66" s="56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7"/>
      <c r="AP66" s="29"/>
      <c r="AQ66" s="26"/>
    </row>
    <row r="67" spans="2:43">
      <c r="B67" s="25"/>
      <c r="C67" s="29"/>
      <c r="D67" s="56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7"/>
      <c r="AA67" s="29"/>
      <c r="AB67" s="29"/>
      <c r="AC67" s="56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7"/>
      <c r="AP67" s="29"/>
      <c r="AQ67" s="26"/>
    </row>
    <row r="68" spans="2:43">
      <c r="B68" s="25"/>
      <c r="C68" s="29"/>
      <c r="D68" s="56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7"/>
      <c r="AA68" s="29"/>
      <c r="AB68" s="29"/>
      <c r="AC68" s="56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7"/>
      <c r="AP68" s="29"/>
      <c r="AQ68" s="26"/>
    </row>
    <row r="69" spans="2:43" s="1" customFormat="1" ht="14.4">
      <c r="B69" s="38"/>
      <c r="C69" s="39"/>
      <c r="D69" s="58" t="s">
        <v>64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65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64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65</v>
      </c>
      <c r="AN69" s="59"/>
      <c r="AO69" s="61"/>
      <c r="AP69" s="39"/>
      <c r="AQ69" s="40"/>
    </row>
    <row r="70" spans="2:43" s="1" customFormat="1" ht="6.9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" customHeight="1">
      <c r="B76" s="38"/>
      <c r="C76" s="256" t="s">
        <v>68</v>
      </c>
      <c r="D76" s="257"/>
      <c r="E76" s="257"/>
      <c r="F76" s="257"/>
      <c r="G76" s="257"/>
      <c r="H76" s="257"/>
      <c r="I76" s="257"/>
      <c r="J76" s="257"/>
      <c r="K76" s="257"/>
      <c r="L76" s="257"/>
      <c r="M76" s="257"/>
      <c r="N76" s="257"/>
      <c r="O76" s="257"/>
      <c r="P76" s="257"/>
      <c r="Q76" s="257"/>
      <c r="R76" s="257"/>
      <c r="S76" s="257"/>
      <c r="T76" s="257"/>
      <c r="U76" s="257"/>
      <c r="V76" s="257"/>
      <c r="W76" s="257"/>
      <c r="X76" s="257"/>
      <c r="Y76" s="257"/>
      <c r="Z76" s="257"/>
      <c r="AA76" s="257"/>
      <c r="AB76" s="257"/>
      <c r="AC76" s="257"/>
      <c r="AD76" s="257"/>
      <c r="AE76" s="257"/>
      <c r="AF76" s="257"/>
      <c r="AG76" s="257"/>
      <c r="AH76" s="257"/>
      <c r="AI76" s="257"/>
      <c r="AJ76" s="257"/>
      <c r="AK76" s="257"/>
      <c r="AL76" s="257"/>
      <c r="AM76" s="257"/>
      <c r="AN76" s="257"/>
      <c r="AO76" s="257"/>
      <c r="AP76" s="257"/>
      <c r="AQ76" s="40"/>
    </row>
    <row r="77" spans="2:43" s="3" customFormat="1" ht="14.4" customHeight="1">
      <c r="B77" s="68"/>
      <c r="C77" s="33" t="s">
        <v>17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15-02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36.9" customHeight="1">
      <c r="B78" s="71"/>
      <c r="C78" s="72" t="s">
        <v>20</v>
      </c>
      <c r="D78" s="73"/>
      <c r="E78" s="73"/>
      <c r="F78" s="73"/>
      <c r="G78" s="73"/>
      <c r="H78" s="73"/>
      <c r="I78" s="73"/>
      <c r="J78" s="73"/>
      <c r="K78" s="73"/>
      <c r="L78" s="258" t="str">
        <f>K6</f>
        <v>Rekonstrukce turistického chodníku ,,Růžová hora - Sněžka´´</v>
      </c>
      <c r="M78" s="259"/>
      <c r="N78" s="259"/>
      <c r="O78" s="259"/>
      <c r="P78" s="259"/>
      <c r="Q78" s="259"/>
      <c r="R78" s="259"/>
      <c r="S78" s="259"/>
      <c r="T78" s="259"/>
      <c r="U78" s="259"/>
      <c r="V78" s="259"/>
      <c r="W78" s="259"/>
      <c r="X78" s="259"/>
      <c r="Y78" s="259"/>
      <c r="Z78" s="259"/>
      <c r="AA78" s="259"/>
      <c r="AB78" s="259"/>
      <c r="AC78" s="259"/>
      <c r="AD78" s="259"/>
      <c r="AE78" s="259"/>
      <c r="AF78" s="259"/>
      <c r="AG78" s="259"/>
      <c r="AH78" s="259"/>
      <c r="AI78" s="259"/>
      <c r="AJ78" s="259"/>
      <c r="AK78" s="259"/>
      <c r="AL78" s="259"/>
      <c r="AM78" s="259"/>
      <c r="AN78" s="259"/>
      <c r="AO78" s="259"/>
      <c r="AP78" s="73"/>
      <c r="AQ78" s="74"/>
    </row>
    <row r="79" spans="2:43" s="1" customFormat="1" ht="6.9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 ht="13.2">
      <c r="B80" s="38"/>
      <c r="C80" s="33" t="s">
        <v>28</v>
      </c>
      <c r="D80" s="39"/>
      <c r="E80" s="39"/>
      <c r="F80" s="39"/>
      <c r="G80" s="39"/>
      <c r="H80" s="39"/>
      <c r="I80" s="39"/>
      <c r="J80" s="39"/>
      <c r="K80" s="39"/>
      <c r="L80" s="75" t="str">
        <f>IF(K8="","",K8)</f>
        <v>k.ú. Hor.Malá Úpa a Pec pod Sn.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30</v>
      </c>
      <c r="AJ80" s="39"/>
      <c r="AK80" s="39"/>
      <c r="AL80" s="39"/>
      <c r="AM80" s="76" t="str">
        <f>IF(AN8= "","",AN8)</f>
        <v>13. 8. 2017</v>
      </c>
      <c r="AN80" s="39"/>
      <c r="AO80" s="39"/>
      <c r="AP80" s="39"/>
      <c r="AQ80" s="40"/>
    </row>
    <row r="81" spans="1:89" s="1" customFormat="1" ht="6.9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89" s="1" customFormat="1" ht="13.2">
      <c r="B82" s="38"/>
      <c r="C82" s="33" t="s">
        <v>34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>Správa Krkonošského národního parku Vrchlabí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41</v>
      </c>
      <c r="AJ82" s="39"/>
      <c r="AK82" s="39"/>
      <c r="AL82" s="39"/>
      <c r="AM82" s="247" t="str">
        <f>IF(E17="","",E17)</f>
        <v>Ing. Petr Vopata - PROLIS</v>
      </c>
      <c r="AN82" s="247"/>
      <c r="AO82" s="247"/>
      <c r="AP82" s="247"/>
      <c r="AQ82" s="40"/>
      <c r="AS82" s="241" t="s">
        <v>69</v>
      </c>
      <c r="AT82" s="242"/>
      <c r="AU82" s="77"/>
      <c r="AV82" s="77"/>
      <c r="AW82" s="77"/>
      <c r="AX82" s="77"/>
      <c r="AY82" s="77"/>
      <c r="AZ82" s="77"/>
      <c r="BA82" s="77"/>
      <c r="BB82" s="77"/>
      <c r="BC82" s="77"/>
      <c r="BD82" s="77"/>
      <c r="BE82" s="77"/>
      <c r="BF82" s="78"/>
    </row>
    <row r="83" spans="1:89" s="1" customFormat="1" ht="13.2">
      <c r="B83" s="38"/>
      <c r="C83" s="33" t="s">
        <v>39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44</v>
      </c>
      <c r="AJ83" s="39"/>
      <c r="AK83" s="39"/>
      <c r="AL83" s="39"/>
      <c r="AM83" s="247" t="str">
        <f>IF(E20="","",E20)</f>
        <v>Ing. Petr Vopata</v>
      </c>
      <c r="AN83" s="247"/>
      <c r="AO83" s="247"/>
      <c r="AP83" s="247"/>
      <c r="AQ83" s="40"/>
      <c r="AS83" s="243"/>
      <c r="AT83" s="244"/>
      <c r="AU83" s="79"/>
      <c r="AV83" s="79"/>
      <c r="AW83" s="79"/>
      <c r="AX83" s="79"/>
      <c r="AY83" s="79"/>
      <c r="AZ83" s="79"/>
      <c r="BA83" s="79"/>
      <c r="BB83" s="79"/>
      <c r="BC83" s="79"/>
      <c r="BD83" s="79"/>
      <c r="BE83" s="79"/>
      <c r="BF83" s="80"/>
    </row>
    <row r="84" spans="1:89" s="1" customFormat="1" ht="10.95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45"/>
      <c r="AT84" s="246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81"/>
    </row>
    <row r="85" spans="1:89" s="1" customFormat="1" ht="29.25" customHeight="1">
      <c r="B85" s="38"/>
      <c r="C85" s="248" t="s">
        <v>70</v>
      </c>
      <c r="D85" s="249"/>
      <c r="E85" s="249"/>
      <c r="F85" s="249"/>
      <c r="G85" s="249"/>
      <c r="H85" s="82"/>
      <c r="I85" s="250" t="s">
        <v>71</v>
      </c>
      <c r="J85" s="249"/>
      <c r="K85" s="249"/>
      <c r="L85" s="249"/>
      <c r="M85" s="249"/>
      <c r="N85" s="249"/>
      <c r="O85" s="249"/>
      <c r="P85" s="249"/>
      <c r="Q85" s="249"/>
      <c r="R85" s="249"/>
      <c r="S85" s="249"/>
      <c r="T85" s="249"/>
      <c r="U85" s="249"/>
      <c r="V85" s="249"/>
      <c r="W85" s="249"/>
      <c r="X85" s="249"/>
      <c r="Y85" s="249"/>
      <c r="Z85" s="249"/>
      <c r="AA85" s="249"/>
      <c r="AB85" s="249"/>
      <c r="AC85" s="249"/>
      <c r="AD85" s="249"/>
      <c r="AE85" s="249"/>
      <c r="AF85" s="249"/>
      <c r="AG85" s="250" t="s">
        <v>72</v>
      </c>
      <c r="AH85" s="249"/>
      <c r="AI85" s="249"/>
      <c r="AJ85" s="249"/>
      <c r="AK85" s="249"/>
      <c r="AL85" s="249"/>
      <c r="AM85" s="249"/>
      <c r="AN85" s="250" t="s">
        <v>73</v>
      </c>
      <c r="AO85" s="249"/>
      <c r="AP85" s="251"/>
      <c r="AQ85" s="40"/>
      <c r="AS85" s="83" t="s">
        <v>74</v>
      </c>
      <c r="AT85" s="84" t="s">
        <v>75</v>
      </c>
      <c r="AU85" s="84" t="s">
        <v>76</v>
      </c>
      <c r="AV85" s="84" t="s">
        <v>77</v>
      </c>
      <c r="AW85" s="84" t="s">
        <v>78</v>
      </c>
      <c r="AX85" s="84" t="s">
        <v>79</v>
      </c>
      <c r="AY85" s="84" t="s">
        <v>80</v>
      </c>
      <c r="AZ85" s="84" t="s">
        <v>81</v>
      </c>
      <c r="BA85" s="84" t="s">
        <v>82</v>
      </c>
      <c r="BB85" s="84" t="s">
        <v>83</v>
      </c>
      <c r="BC85" s="84" t="s">
        <v>84</v>
      </c>
      <c r="BD85" s="84" t="s">
        <v>85</v>
      </c>
      <c r="BE85" s="84" t="s">
        <v>86</v>
      </c>
      <c r="BF85" s="85" t="s">
        <v>87</v>
      </c>
    </row>
    <row r="86" spans="1:89" s="1" customFormat="1" ht="10.95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6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4"/>
      <c r="BE86" s="54"/>
      <c r="BF86" s="55"/>
    </row>
    <row r="87" spans="1:89" s="4" customFormat="1" ht="32.4" customHeight="1">
      <c r="B87" s="71"/>
      <c r="C87" s="87" t="s">
        <v>88</v>
      </c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231">
        <f>ROUND(SUM(AG88:AG93),2)</f>
        <v>0</v>
      </c>
      <c r="AH87" s="231"/>
      <c r="AI87" s="231"/>
      <c r="AJ87" s="231"/>
      <c r="AK87" s="231"/>
      <c r="AL87" s="231"/>
      <c r="AM87" s="231"/>
      <c r="AN87" s="232">
        <f t="shared" ref="AN87:AN93" si="0">SUM(AG87,AV87)</f>
        <v>0</v>
      </c>
      <c r="AO87" s="232"/>
      <c r="AP87" s="232"/>
      <c r="AQ87" s="74"/>
      <c r="AS87" s="89">
        <f>ROUND(SUM(AS88:AS93),2)</f>
        <v>0</v>
      </c>
      <c r="AT87" s="90">
        <f>ROUND(SUM(AT88:AT93),2)</f>
        <v>0</v>
      </c>
      <c r="AU87" s="91">
        <f>ROUND(SUM(AU88:AU93),2)</f>
        <v>0</v>
      </c>
      <c r="AV87" s="91">
        <f t="shared" ref="AV87:AV93" si="1">ROUND(SUM(AX87:AY87),2)</f>
        <v>0</v>
      </c>
      <c r="AW87" s="92">
        <f>ROUND(SUM(AW88:AW93),5)</f>
        <v>0</v>
      </c>
      <c r="AX87" s="91">
        <f>ROUND(BB87*L33,2)</f>
        <v>0</v>
      </c>
      <c r="AY87" s="91">
        <f>ROUND(BC87*L34,2)</f>
        <v>0</v>
      </c>
      <c r="AZ87" s="91">
        <f>ROUND(BD87*L33,2)</f>
        <v>0</v>
      </c>
      <c r="BA87" s="91">
        <f>ROUND(BE87*L34,2)</f>
        <v>0</v>
      </c>
      <c r="BB87" s="91">
        <f>ROUND(SUM(BB88:BB93),2)</f>
        <v>0</v>
      </c>
      <c r="BC87" s="91">
        <f>ROUND(SUM(BC88:BC93),2)</f>
        <v>0</v>
      </c>
      <c r="BD87" s="91">
        <f>ROUND(SUM(BD88:BD93),2)</f>
        <v>0</v>
      </c>
      <c r="BE87" s="91">
        <f>ROUND(SUM(BE88:BE93),2)</f>
        <v>0</v>
      </c>
      <c r="BF87" s="93">
        <f>ROUND(SUM(BF88:BF93),2)</f>
        <v>0</v>
      </c>
      <c r="BS87" s="94" t="s">
        <v>89</v>
      </c>
      <c r="BT87" s="94" t="s">
        <v>90</v>
      </c>
      <c r="BU87" s="95" t="s">
        <v>91</v>
      </c>
      <c r="BV87" s="94" t="s">
        <v>92</v>
      </c>
      <c r="BW87" s="94" t="s">
        <v>93</v>
      </c>
      <c r="BX87" s="94" t="s">
        <v>94</v>
      </c>
    </row>
    <row r="88" spans="1:89" s="5" customFormat="1" ht="22.5" customHeight="1">
      <c r="A88" s="96" t="s">
        <v>95</v>
      </c>
      <c r="B88" s="97"/>
      <c r="C88" s="98"/>
      <c r="D88" s="240" t="s">
        <v>96</v>
      </c>
      <c r="E88" s="240"/>
      <c r="F88" s="240"/>
      <c r="G88" s="240"/>
      <c r="H88" s="240"/>
      <c r="I88" s="99"/>
      <c r="J88" s="240" t="s">
        <v>97</v>
      </c>
      <c r="K88" s="240"/>
      <c r="L88" s="240"/>
      <c r="M88" s="240"/>
      <c r="N88" s="240"/>
      <c r="O88" s="240"/>
      <c r="P88" s="240"/>
      <c r="Q88" s="240"/>
      <c r="R88" s="240"/>
      <c r="S88" s="240"/>
      <c r="T88" s="240"/>
      <c r="U88" s="240"/>
      <c r="V88" s="240"/>
      <c r="W88" s="240"/>
      <c r="X88" s="240"/>
      <c r="Y88" s="240"/>
      <c r="Z88" s="240"/>
      <c r="AA88" s="240"/>
      <c r="AB88" s="240"/>
      <c r="AC88" s="240"/>
      <c r="AD88" s="240"/>
      <c r="AE88" s="240"/>
      <c r="AF88" s="240"/>
      <c r="AG88" s="238">
        <f>'15-02-1 - Plocha u stanic...'!M32</f>
        <v>0</v>
      </c>
      <c r="AH88" s="239"/>
      <c r="AI88" s="239"/>
      <c r="AJ88" s="239"/>
      <c r="AK88" s="239"/>
      <c r="AL88" s="239"/>
      <c r="AM88" s="239"/>
      <c r="AN88" s="238">
        <f t="shared" si="0"/>
        <v>0</v>
      </c>
      <c r="AO88" s="239"/>
      <c r="AP88" s="239"/>
      <c r="AQ88" s="100"/>
      <c r="AS88" s="101">
        <f>'15-02-1 - Plocha u stanic...'!M28</f>
        <v>0</v>
      </c>
      <c r="AT88" s="102">
        <f>'15-02-1 - Plocha u stanic...'!M29</f>
        <v>0</v>
      </c>
      <c r="AU88" s="102">
        <f>'15-02-1 - Plocha u stanic...'!M30</f>
        <v>0</v>
      </c>
      <c r="AV88" s="102">
        <f t="shared" si="1"/>
        <v>0</v>
      </c>
      <c r="AW88" s="103">
        <f>'15-02-1 - Plocha u stanic...'!Z128</f>
        <v>0</v>
      </c>
      <c r="AX88" s="102">
        <f>'15-02-1 - Plocha u stanic...'!M34</f>
        <v>0</v>
      </c>
      <c r="AY88" s="102">
        <f>'15-02-1 - Plocha u stanic...'!M35</f>
        <v>0</v>
      </c>
      <c r="AZ88" s="102">
        <f>'15-02-1 - Plocha u stanic...'!M36</f>
        <v>0</v>
      </c>
      <c r="BA88" s="102">
        <f>'15-02-1 - Plocha u stanic...'!M37</f>
        <v>0</v>
      </c>
      <c r="BB88" s="102">
        <f>'15-02-1 - Plocha u stanic...'!H34</f>
        <v>0</v>
      </c>
      <c r="BC88" s="102">
        <f>'15-02-1 - Plocha u stanic...'!H35</f>
        <v>0</v>
      </c>
      <c r="BD88" s="102">
        <f>'15-02-1 - Plocha u stanic...'!H36</f>
        <v>0</v>
      </c>
      <c r="BE88" s="102">
        <f>'15-02-1 - Plocha u stanic...'!H37</f>
        <v>0</v>
      </c>
      <c r="BF88" s="104">
        <f>'15-02-1 - Plocha u stanic...'!H38</f>
        <v>0</v>
      </c>
      <c r="BT88" s="105" t="s">
        <v>27</v>
      </c>
      <c r="BV88" s="105" t="s">
        <v>92</v>
      </c>
      <c r="BW88" s="105" t="s">
        <v>98</v>
      </c>
      <c r="BX88" s="105" t="s">
        <v>93</v>
      </c>
    </row>
    <row r="89" spans="1:89" s="5" customFormat="1" ht="22.5" customHeight="1">
      <c r="A89" s="96" t="s">
        <v>95</v>
      </c>
      <c r="B89" s="97"/>
      <c r="C89" s="98"/>
      <c r="D89" s="240" t="s">
        <v>99</v>
      </c>
      <c r="E89" s="240"/>
      <c r="F89" s="240"/>
      <c r="G89" s="240"/>
      <c r="H89" s="240"/>
      <c r="I89" s="99"/>
      <c r="J89" s="240" t="s">
        <v>100</v>
      </c>
      <c r="K89" s="240"/>
      <c r="L89" s="240"/>
      <c r="M89" s="240"/>
      <c r="N89" s="240"/>
      <c r="O89" s="240"/>
      <c r="P89" s="240"/>
      <c r="Q89" s="240"/>
      <c r="R89" s="240"/>
      <c r="S89" s="240"/>
      <c r="T89" s="240"/>
      <c r="U89" s="240"/>
      <c r="V89" s="240"/>
      <c r="W89" s="240"/>
      <c r="X89" s="240"/>
      <c r="Y89" s="240"/>
      <c r="Z89" s="240"/>
      <c r="AA89" s="240"/>
      <c r="AB89" s="240"/>
      <c r="AC89" s="240"/>
      <c r="AD89" s="240"/>
      <c r="AE89" s="240"/>
      <c r="AF89" s="240"/>
      <c r="AG89" s="238">
        <f>'15-02-2 - Úsek I. - Chodn...'!M32</f>
        <v>0</v>
      </c>
      <c r="AH89" s="239"/>
      <c r="AI89" s="239"/>
      <c r="AJ89" s="239"/>
      <c r="AK89" s="239"/>
      <c r="AL89" s="239"/>
      <c r="AM89" s="239"/>
      <c r="AN89" s="238">
        <f t="shared" si="0"/>
        <v>0</v>
      </c>
      <c r="AO89" s="239"/>
      <c r="AP89" s="239"/>
      <c r="AQ89" s="100"/>
      <c r="AS89" s="101">
        <f>'15-02-2 - Úsek I. - Chodn...'!M28</f>
        <v>0</v>
      </c>
      <c r="AT89" s="102">
        <f>'15-02-2 - Úsek I. - Chodn...'!M29</f>
        <v>0</v>
      </c>
      <c r="AU89" s="102">
        <f>'15-02-2 - Úsek I. - Chodn...'!M30</f>
        <v>0</v>
      </c>
      <c r="AV89" s="102">
        <f t="shared" si="1"/>
        <v>0</v>
      </c>
      <c r="AW89" s="103">
        <f>'15-02-2 - Úsek I. - Chodn...'!Z126</f>
        <v>0</v>
      </c>
      <c r="AX89" s="102">
        <f>'15-02-2 - Úsek I. - Chodn...'!M34</f>
        <v>0</v>
      </c>
      <c r="AY89" s="102">
        <f>'15-02-2 - Úsek I. - Chodn...'!M35</f>
        <v>0</v>
      </c>
      <c r="AZ89" s="102">
        <f>'15-02-2 - Úsek I. - Chodn...'!M36</f>
        <v>0</v>
      </c>
      <c r="BA89" s="102">
        <f>'15-02-2 - Úsek I. - Chodn...'!M37</f>
        <v>0</v>
      </c>
      <c r="BB89" s="102">
        <f>'15-02-2 - Úsek I. - Chodn...'!H34</f>
        <v>0</v>
      </c>
      <c r="BC89" s="102">
        <f>'15-02-2 - Úsek I. - Chodn...'!H35</f>
        <v>0</v>
      </c>
      <c r="BD89" s="102">
        <f>'15-02-2 - Úsek I. - Chodn...'!H36</f>
        <v>0</v>
      </c>
      <c r="BE89" s="102">
        <f>'15-02-2 - Úsek I. - Chodn...'!H37</f>
        <v>0</v>
      </c>
      <c r="BF89" s="104">
        <f>'15-02-2 - Úsek I. - Chodn...'!H38</f>
        <v>0</v>
      </c>
      <c r="BT89" s="105" t="s">
        <v>27</v>
      </c>
      <c r="BV89" s="105" t="s">
        <v>92</v>
      </c>
      <c r="BW89" s="105" t="s">
        <v>101</v>
      </c>
      <c r="BX89" s="105" t="s">
        <v>93</v>
      </c>
    </row>
    <row r="90" spans="1:89" s="5" customFormat="1" ht="22.5" customHeight="1">
      <c r="A90" s="96" t="s">
        <v>95</v>
      </c>
      <c r="B90" s="97"/>
      <c r="C90" s="98"/>
      <c r="D90" s="240" t="s">
        <v>102</v>
      </c>
      <c r="E90" s="240"/>
      <c r="F90" s="240"/>
      <c r="G90" s="240"/>
      <c r="H90" s="240"/>
      <c r="I90" s="99"/>
      <c r="J90" s="240" t="s">
        <v>103</v>
      </c>
      <c r="K90" s="240"/>
      <c r="L90" s="240"/>
      <c r="M90" s="240"/>
      <c r="N90" s="240"/>
      <c r="O90" s="240"/>
      <c r="P90" s="240"/>
      <c r="Q90" s="240"/>
      <c r="R90" s="240"/>
      <c r="S90" s="240"/>
      <c r="T90" s="240"/>
      <c r="U90" s="240"/>
      <c r="V90" s="240"/>
      <c r="W90" s="240"/>
      <c r="X90" s="240"/>
      <c r="Y90" s="240"/>
      <c r="Z90" s="240"/>
      <c r="AA90" s="240"/>
      <c r="AB90" s="240"/>
      <c r="AC90" s="240"/>
      <c r="AD90" s="240"/>
      <c r="AE90" s="240"/>
      <c r="AF90" s="240"/>
      <c r="AG90" s="238">
        <f>'15-02-3 - Úsek II. - Mezi...'!M32</f>
        <v>0</v>
      </c>
      <c r="AH90" s="239"/>
      <c r="AI90" s="239"/>
      <c r="AJ90" s="239"/>
      <c r="AK90" s="239"/>
      <c r="AL90" s="239"/>
      <c r="AM90" s="239"/>
      <c r="AN90" s="238">
        <f t="shared" si="0"/>
        <v>0</v>
      </c>
      <c r="AO90" s="239"/>
      <c r="AP90" s="239"/>
      <c r="AQ90" s="100"/>
      <c r="AS90" s="101">
        <f>'15-02-3 - Úsek II. - Mezi...'!M28</f>
        <v>0</v>
      </c>
      <c r="AT90" s="102">
        <f>'15-02-3 - Úsek II. - Mezi...'!M29</f>
        <v>0</v>
      </c>
      <c r="AU90" s="102">
        <f>'15-02-3 - Úsek II. - Mezi...'!M30</f>
        <v>0</v>
      </c>
      <c r="AV90" s="102">
        <f t="shared" si="1"/>
        <v>0</v>
      </c>
      <c r="AW90" s="103">
        <f>'15-02-3 - Úsek II. - Mezi...'!Z129</f>
        <v>0</v>
      </c>
      <c r="AX90" s="102">
        <f>'15-02-3 - Úsek II. - Mezi...'!M34</f>
        <v>0</v>
      </c>
      <c r="AY90" s="102">
        <f>'15-02-3 - Úsek II. - Mezi...'!M35</f>
        <v>0</v>
      </c>
      <c r="AZ90" s="102">
        <f>'15-02-3 - Úsek II. - Mezi...'!M36</f>
        <v>0</v>
      </c>
      <c r="BA90" s="102">
        <f>'15-02-3 - Úsek II. - Mezi...'!M37</f>
        <v>0</v>
      </c>
      <c r="BB90" s="102">
        <f>'15-02-3 - Úsek II. - Mezi...'!H34</f>
        <v>0</v>
      </c>
      <c r="BC90" s="102">
        <f>'15-02-3 - Úsek II. - Mezi...'!H35</f>
        <v>0</v>
      </c>
      <c r="BD90" s="102">
        <f>'15-02-3 - Úsek II. - Mezi...'!H36</f>
        <v>0</v>
      </c>
      <c r="BE90" s="102">
        <f>'15-02-3 - Úsek II. - Mezi...'!H37</f>
        <v>0</v>
      </c>
      <c r="BF90" s="104">
        <f>'15-02-3 - Úsek II. - Mezi...'!H38</f>
        <v>0</v>
      </c>
      <c r="BT90" s="105" t="s">
        <v>27</v>
      </c>
      <c r="BV90" s="105" t="s">
        <v>92</v>
      </c>
      <c r="BW90" s="105" t="s">
        <v>104</v>
      </c>
      <c r="BX90" s="105" t="s">
        <v>93</v>
      </c>
    </row>
    <row r="91" spans="1:89" s="5" customFormat="1" ht="22.5" customHeight="1">
      <c r="A91" s="96" t="s">
        <v>95</v>
      </c>
      <c r="B91" s="97"/>
      <c r="C91" s="98"/>
      <c r="D91" s="240" t="s">
        <v>105</v>
      </c>
      <c r="E91" s="240"/>
      <c r="F91" s="240"/>
      <c r="G91" s="240"/>
      <c r="H91" s="240"/>
      <c r="I91" s="99"/>
      <c r="J91" s="240" t="s">
        <v>106</v>
      </c>
      <c r="K91" s="240"/>
      <c r="L91" s="240"/>
      <c r="M91" s="240"/>
      <c r="N91" s="240"/>
      <c r="O91" s="240"/>
      <c r="P91" s="240"/>
      <c r="Q91" s="240"/>
      <c r="R91" s="240"/>
      <c r="S91" s="240"/>
      <c r="T91" s="240"/>
      <c r="U91" s="240"/>
      <c r="V91" s="240"/>
      <c r="W91" s="240"/>
      <c r="X91" s="240"/>
      <c r="Y91" s="240"/>
      <c r="Z91" s="240"/>
      <c r="AA91" s="240"/>
      <c r="AB91" s="240"/>
      <c r="AC91" s="240"/>
      <c r="AD91" s="240"/>
      <c r="AE91" s="240"/>
      <c r="AF91" s="240"/>
      <c r="AG91" s="238">
        <f>'15-02-4 - Úsek III. - Sch...'!M32</f>
        <v>0</v>
      </c>
      <c r="AH91" s="239"/>
      <c r="AI91" s="239"/>
      <c r="AJ91" s="239"/>
      <c r="AK91" s="239"/>
      <c r="AL91" s="239"/>
      <c r="AM91" s="239"/>
      <c r="AN91" s="238">
        <f t="shared" si="0"/>
        <v>0</v>
      </c>
      <c r="AO91" s="239"/>
      <c r="AP91" s="239"/>
      <c r="AQ91" s="100"/>
      <c r="AS91" s="101">
        <f>'15-02-4 - Úsek III. - Sch...'!M28</f>
        <v>0</v>
      </c>
      <c r="AT91" s="102">
        <f>'15-02-4 - Úsek III. - Sch...'!M29</f>
        <v>0</v>
      </c>
      <c r="AU91" s="102">
        <f>'15-02-4 - Úsek III. - Sch...'!M30</f>
        <v>0</v>
      </c>
      <c r="AV91" s="102">
        <f t="shared" si="1"/>
        <v>0</v>
      </c>
      <c r="AW91" s="103">
        <f>'15-02-4 - Úsek III. - Sch...'!Z129</f>
        <v>0</v>
      </c>
      <c r="AX91" s="102">
        <f>'15-02-4 - Úsek III. - Sch...'!M34</f>
        <v>0</v>
      </c>
      <c r="AY91" s="102">
        <f>'15-02-4 - Úsek III. - Sch...'!M35</f>
        <v>0</v>
      </c>
      <c r="AZ91" s="102">
        <f>'15-02-4 - Úsek III. - Sch...'!M36</f>
        <v>0</v>
      </c>
      <c r="BA91" s="102">
        <f>'15-02-4 - Úsek III. - Sch...'!M37</f>
        <v>0</v>
      </c>
      <c r="BB91" s="102">
        <f>'15-02-4 - Úsek III. - Sch...'!H34</f>
        <v>0</v>
      </c>
      <c r="BC91" s="102">
        <f>'15-02-4 - Úsek III. - Sch...'!H35</f>
        <v>0</v>
      </c>
      <c r="BD91" s="102">
        <f>'15-02-4 - Úsek III. - Sch...'!H36</f>
        <v>0</v>
      </c>
      <c r="BE91" s="102">
        <f>'15-02-4 - Úsek III. - Sch...'!H37</f>
        <v>0</v>
      </c>
      <c r="BF91" s="104">
        <f>'15-02-4 - Úsek III. - Sch...'!H38</f>
        <v>0</v>
      </c>
      <c r="BT91" s="105" t="s">
        <v>27</v>
      </c>
      <c r="BV91" s="105" t="s">
        <v>92</v>
      </c>
      <c r="BW91" s="105" t="s">
        <v>107</v>
      </c>
      <c r="BX91" s="105" t="s">
        <v>93</v>
      </c>
    </row>
    <row r="92" spans="1:89" s="5" customFormat="1" ht="22.5" customHeight="1">
      <c r="A92" s="96" t="s">
        <v>95</v>
      </c>
      <c r="B92" s="97"/>
      <c r="C92" s="98"/>
      <c r="D92" s="240" t="s">
        <v>108</v>
      </c>
      <c r="E92" s="240"/>
      <c r="F92" s="240"/>
      <c r="G92" s="240"/>
      <c r="H92" s="240"/>
      <c r="I92" s="99"/>
      <c r="J92" s="240" t="s">
        <v>109</v>
      </c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38">
        <f>'15-02-5 - Úsek IV. - Odbo...'!M32</f>
        <v>0</v>
      </c>
      <c r="AH92" s="239"/>
      <c r="AI92" s="239"/>
      <c r="AJ92" s="239"/>
      <c r="AK92" s="239"/>
      <c r="AL92" s="239"/>
      <c r="AM92" s="239"/>
      <c r="AN92" s="238">
        <f t="shared" si="0"/>
        <v>0</v>
      </c>
      <c r="AO92" s="239"/>
      <c r="AP92" s="239"/>
      <c r="AQ92" s="100"/>
      <c r="AS92" s="101">
        <f>'15-02-5 - Úsek IV. - Odbo...'!M28</f>
        <v>0</v>
      </c>
      <c r="AT92" s="102">
        <f>'15-02-5 - Úsek IV. - Odbo...'!M29</f>
        <v>0</v>
      </c>
      <c r="AU92" s="102">
        <f>'15-02-5 - Úsek IV. - Odbo...'!M30</f>
        <v>0</v>
      </c>
      <c r="AV92" s="102">
        <f t="shared" si="1"/>
        <v>0</v>
      </c>
      <c r="AW92" s="103">
        <f>'15-02-5 - Úsek IV. - Odbo...'!Z127</f>
        <v>0</v>
      </c>
      <c r="AX92" s="102">
        <f>'15-02-5 - Úsek IV. - Odbo...'!M34</f>
        <v>0</v>
      </c>
      <c r="AY92" s="102">
        <f>'15-02-5 - Úsek IV. - Odbo...'!M35</f>
        <v>0</v>
      </c>
      <c r="AZ92" s="102">
        <f>'15-02-5 - Úsek IV. - Odbo...'!M36</f>
        <v>0</v>
      </c>
      <c r="BA92" s="102">
        <f>'15-02-5 - Úsek IV. - Odbo...'!M37</f>
        <v>0</v>
      </c>
      <c r="BB92" s="102">
        <f>'15-02-5 - Úsek IV. - Odbo...'!H34</f>
        <v>0</v>
      </c>
      <c r="BC92" s="102">
        <f>'15-02-5 - Úsek IV. - Odbo...'!H35</f>
        <v>0</v>
      </c>
      <c r="BD92" s="102">
        <f>'15-02-5 - Úsek IV. - Odbo...'!H36</f>
        <v>0</v>
      </c>
      <c r="BE92" s="102">
        <f>'15-02-5 - Úsek IV. - Odbo...'!H37</f>
        <v>0</v>
      </c>
      <c r="BF92" s="104">
        <f>'15-02-5 - Úsek IV. - Odbo...'!H38</f>
        <v>0</v>
      </c>
      <c r="BT92" s="105" t="s">
        <v>27</v>
      </c>
      <c r="BV92" s="105" t="s">
        <v>92</v>
      </c>
      <c r="BW92" s="105" t="s">
        <v>110</v>
      </c>
      <c r="BX92" s="105" t="s">
        <v>93</v>
      </c>
    </row>
    <row r="93" spans="1:89" s="5" customFormat="1" ht="22.5" customHeight="1">
      <c r="A93" s="96" t="s">
        <v>95</v>
      </c>
      <c r="B93" s="97"/>
      <c r="C93" s="98"/>
      <c r="D93" s="240" t="s">
        <v>111</v>
      </c>
      <c r="E93" s="240"/>
      <c r="F93" s="240"/>
      <c r="G93" s="240"/>
      <c r="H93" s="240"/>
      <c r="I93" s="99"/>
      <c r="J93" s="240" t="s">
        <v>112</v>
      </c>
      <c r="K93" s="240"/>
      <c r="L93" s="240"/>
      <c r="M93" s="240"/>
      <c r="N93" s="240"/>
      <c r="O93" s="240"/>
      <c r="P93" s="240"/>
      <c r="Q93" s="240"/>
      <c r="R93" s="240"/>
      <c r="S93" s="240"/>
      <c r="T93" s="240"/>
      <c r="U93" s="240"/>
      <c r="V93" s="240"/>
      <c r="W93" s="240"/>
      <c r="X93" s="240"/>
      <c r="Y93" s="240"/>
      <c r="Z93" s="240"/>
      <c r="AA93" s="240"/>
      <c r="AB93" s="240"/>
      <c r="AC93" s="240"/>
      <c r="AD93" s="240"/>
      <c r="AE93" s="240"/>
      <c r="AF93" s="240"/>
      <c r="AG93" s="238">
        <f>'15-02-6 - Řetězové zábradlí'!M32</f>
        <v>0</v>
      </c>
      <c r="AH93" s="239"/>
      <c r="AI93" s="239"/>
      <c r="AJ93" s="239"/>
      <c r="AK93" s="239"/>
      <c r="AL93" s="239"/>
      <c r="AM93" s="239"/>
      <c r="AN93" s="238">
        <f t="shared" si="0"/>
        <v>0</v>
      </c>
      <c r="AO93" s="239"/>
      <c r="AP93" s="239"/>
      <c r="AQ93" s="100"/>
      <c r="AS93" s="106">
        <f>'15-02-6 - Řetězové zábradlí'!M28</f>
        <v>0</v>
      </c>
      <c r="AT93" s="107">
        <f>'15-02-6 - Řetězové zábradlí'!M29</f>
        <v>0</v>
      </c>
      <c r="AU93" s="107">
        <f>'15-02-6 - Řetězové zábradlí'!M30</f>
        <v>0</v>
      </c>
      <c r="AV93" s="107">
        <f t="shared" si="1"/>
        <v>0</v>
      </c>
      <c r="AW93" s="108">
        <f>'15-02-6 - Řetězové zábradlí'!Z129</f>
        <v>0</v>
      </c>
      <c r="AX93" s="107">
        <f>'15-02-6 - Řetězové zábradlí'!M34</f>
        <v>0</v>
      </c>
      <c r="AY93" s="107">
        <f>'15-02-6 - Řetězové zábradlí'!M35</f>
        <v>0</v>
      </c>
      <c r="AZ93" s="107">
        <f>'15-02-6 - Řetězové zábradlí'!M36</f>
        <v>0</v>
      </c>
      <c r="BA93" s="107">
        <f>'15-02-6 - Řetězové zábradlí'!M37</f>
        <v>0</v>
      </c>
      <c r="BB93" s="107">
        <f>'15-02-6 - Řetězové zábradlí'!H34</f>
        <v>0</v>
      </c>
      <c r="BC93" s="107">
        <f>'15-02-6 - Řetězové zábradlí'!H35</f>
        <v>0</v>
      </c>
      <c r="BD93" s="107">
        <f>'15-02-6 - Řetězové zábradlí'!H36</f>
        <v>0</v>
      </c>
      <c r="BE93" s="107">
        <f>'15-02-6 - Řetězové zábradlí'!H37</f>
        <v>0</v>
      </c>
      <c r="BF93" s="109">
        <f>'15-02-6 - Řetězové zábradlí'!H38</f>
        <v>0</v>
      </c>
      <c r="BT93" s="105" t="s">
        <v>27</v>
      </c>
      <c r="BV93" s="105" t="s">
        <v>92</v>
      </c>
      <c r="BW93" s="105" t="s">
        <v>113</v>
      </c>
      <c r="BX93" s="105" t="s">
        <v>93</v>
      </c>
    </row>
    <row r="94" spans="1:89">
      <c r="B94" s="25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6"/>
    </row>
    <row r="95" spans="1:89" s="1" customFormat="1" ht="30" customHeight="1">
      <c r="B95" s="38"/>
      <c r="C95" s="87" t="s">
        <v>114</v>
      </c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232">
        <f>ROUND(SUM(AG96:AG99),2)</f>
        <v>0</v>
      </c>
      <c r="AH95" s="232"/>
      <c r="AI95" s="232"/>
      <c r="AJ95" s="232"/>
      <c r="AK95" s="232"/>
      <c r="AL95" s="232"/>
      <c r="AM95" s="232"/>
      <c r="AN95" s="232">
        <f>ROUND(SUM(AN96:AN99),2)</f>
        <v>0</v>
      </c>
      <c r="AO95" s="232"/>
      <c r="AP95" s="232"/>
      <c r="AQ95" s="40"/>
      <c r="AS95" s="83" t="s">
        <v>115</v>
      </c>
      <c r="AT95" s="84" t="s">
        <v>116</v>
      </c>
      <c r="AU95" s="84" t="s">
        <v>52</v>
      </c>
      <c r="AV95" s="85" t="s">
        <v>77</v>
      </c>
    </row>
    <row r="96" spans="1:89" s="1" customFormat="1" ht="19.95" customHeight="1">
      <c r="B96" s="38"/>
      <c r="C96" s="39"/>
      <c r="D96" s="110" t="s">
        <v>117</v>
      </c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236">
        <f>ROUND(AG87*AS96,2)</f>
        <v>0</v>
      </c>
      <c r="AH96" s="237"/>
      <c r="AI96" s="237"/>
      <c r="AJ96" s="237"/>
      <c r="AK96" s="237"/>
      <c r="AL96" s="237"/>
      <c r="AM96" s="237"/>
      <c r="AN96" s="237">
        <f>ROUND(AG96+AV96,2)</f>
        <v>0</v>
      </c>
      <c r="AO96" s="237"/>
      <c r="AP96" s="237"/>
      <c r="AQ96" s="40"/>
      <c r="AS96" s="111">
        <v>0</v>
      </c>
      <c r="AT96" s="112" t="s">
        <v>118</v>
      </c>
      <c r="AU96" s="112" t="s">
        <v>53</v>
      </c>
      <c r="AV96" s="113">
        <f>ROUND(IF(AU96="základní",AG96*L33,IF(AU96="snížená",AG96*L34,0)),2)</f>
        <v>0</v>
      </c>
      <c r="BV96" s="21" t="s">
        <v>119</v>
      </c>
      <c r="BY96" s="114">
        <f>IF(AU96="základní",AV96,0)</f>
        <v>0</v>
      </c>
      <c r="BZ96" s="114">
        <f>IF(AU96="snížená",AV96,0)</f>
        <v>0</v>
      </c>
      <c r="CA96" s="114">
        <v>0</v>
      </c>
      <c r="CB96" s="114">
        <v>0</v>
      </c>
      <c r="CC96" s="114">
        <v>0</v>
      </c>
      <c r="CD96" s="114">
        <f>IF(AU96="základní",AG96,0)</f>
        <v>0</v>
      </c>
      <c r="CE96" s="114">
        <f>IF(AU96="snížená",AG96,0)</f>
        <v>0</v>
      </c>
      <c r="CF96" s="114">
        <f>IF(AU96="zákl. přenesená",AG96,0)</f>
        <v>0</v>
      </c>
      <c r="CG96" s="114">
        <f>IF(AU96="sníž. přenesená",AG96,0)</f>
        <v>0</v>
      </c>
      <c r="CH96" s="114">
        <f>IF(AU96="nulová",AG96,0)</f>
        <v>0</v>
      </c>
      <c r="CI96" s="21">
        <f>IF(AU96="základní",1,IF(AU96="snížená",2,IF(AU96="zákl. přenesená",4,IF(AU96="sníž. přenesená",5,3))))</f>
        <v>1</v>
      </c>
      <c r="CJ96" s="21">
        <f>IF(AT96="stavební čast",1,IF(8896="investiční čast",2,3))</f>
        <v>1</v>
      </c>
      <c r="CK96" s="21" t="str">
        <f>IF(D96="Vyplň vlastní","","x")</f>
        <v>x</v>
      </c>
    </row>
    <row r="97" spans="2:89" s="1" customFormat="1" ht="19.95" customHeight="1">
      <c r="B97" s="38"/>
      <c r="C97" s="39"/>
      <c r="D97" s="234" t="s">
        <v>120</v>
      </c>
      <c r="E97" s="235"/>
      <c r="F97" s="235"/>
      <c r="G97" s="235"/>
      <c r="H97" s="235"/>
      <c r="I97" s="235"/>
      <c r="J97" s="235"/>
      <c r="K97" s="235"/>
      <c r="L97" s="235"/>
      <c r="M97" s="235"/>
      <c r="N97" s="235"/>
      <c r="O97" s="235"/>
      <c r="P97" s="235"/>
      <c r="Q97" s="235"/>
      <c r="R97" s="235"/>
      <c r="S97" s="235"/>
      <c r="T97" s="235"/>
      <c r="U97" s="235"/>
      <c r="V97" s="235"/>
      <c r="W97" s="235"/>
      <c r="X97" s="235"/>
      <c r="Y97" s="235"/>
      <c r="Z97" s="235"/>
      <c r="AA97" s="235"/>
      <c r="AB97" s="235"/>
      <c r="AC97" s="39"/>
      <c r="AD97" s="39"/>
      <c r="AE97" s="39"/>
      <c r="AF97" s="39"/>
      <c r="AG97" s="236">
        <f>AG87*AS97</f>
        <v>0</v>
      </c>
      <c r="AH97" s="237"/>
      <c r="AI97" s="237"/>
      <c r="AJ97" s="237"/>
      <c r="AK97" s="237"/>
      <c r="AL97" s="237"/>
      <c r="AM97" s="237"/>
      <c r="AN97" s="237">
        <f>AG97+AV97</f>
        <v>0</v>
      </c>
      <c r="AO97" s="237"/>
      <c r="AP97" s="237"/>
      <c r="AQ97" s="40"/>
      <c r="AS97" s="115">
        <v>0</v>
      </c>
      <c r="AT97" s="116" t="s">
        <v>118</v>
      </c>
      <c r="AU97" s="116" t="s">
        <v>53</v>
      </c>
      <c r="AV97" s="117">
        <f>ROUND(IF(AU97="nulová",0,IF(OR(AU97="základní",AU97="zákl. přenesená"),AG97*L33,AG97*L34)),2)</f>
        <v>0</v>
      </c>
      <c r="BV97" s="21" t="s">
        <v>121</v>
      </c>
      <c r="BY97" s="114">
        <f>IF(AU97="základní",AV97,0)</f>
        <v>0</v>
      </c>
      <c r="BZ97" s="114">
        <f>IF(AU97="snížená",AV97,0)</f>
        <v>0</v>
      </c>
      <c r="CA97" s="114">
        <f>IF(AU97="zákl. přenesená",AV97,0)</f>
        <v>0</v>
      </c>
      <c r="CB97" s="114">
        <f>IF(AU97="sníž. přenesená",AV97,0)</f>
        <v>0</v>
      </c>
      <c r="CC97" s="114">
        <f>IF(AU97="nulová",AV97,0)</f>
        <v>0</v>
      </c>
      <c r="CD97" s="114">
        <f>IF(AU97="základní",AG97,0)</f>
        <v>0</v>
      </c>
      <c r="CE97" s="114">
        <f>IF(AU97="snížená",AG97,0)</f>
        <v>0</v>
      </c>
      <c r="CF97" s="114">
        <f>IF(AU97="zákl. přenesená",AG97,0)</f>
        <v>0</v>
      </c>
      <c r="CG97" s="114">
        <f>IF(AU97="sníž. přenesená",AG97,0)</f>
        <v>0</v>
      </c>
      <c r="CH97" s="114">
        <f>IF(AU97="nulová",AG97,0)</f>
        <v>0</v>
      </c>
      <c r="CI97" s="21">
        <f>IF(AU97="základní",1,IF(AU97="snížená",2,IF(AU97="zákl. přenesená",4,IF(AU97="sníž. přenesená",5,3))))</f>
        <v>1</v>
      </c>
      <c r="CJ97" s="21">
        <f>IF(AT97="stavební čast",1,IF(8897="investiční čast",2,3))</f>
        <v>1</v>
      </c>
      <c r="CK97" s="21" t="str">
        <f>IF(D97="Vyplň vlastní","","x")</f>
        <v/>
      </c>
    </row>
    <row r="98" spans="2:89" s="1" customFormat="1" ht="19.95" customHeight="1">
      <c r="B98" s="38"/>
      <c r="C98" s="39"/>
      <c r="D98" s="234" t="s">
        <v>120</v>
      </c>
      <c r="E98" s="235"/>
      <c r="F98" s="235"/>
      <c r="G98" s="235"/>
      <c r="H98" s="235"/>
      <c r="I98" s="235"/>
      <c r="J98" s="235"/>
      <c r="K98" s="235"/>
      <c r="L98" s="235"/>
      <c r="M98" s="235"/>
      <c r="N98" s="235"/>
      <c r="O98" s="235"/>
      <c r="P98" s="235"/>
      <c r="Q98" s="235"/>
      <c r="R98" s="235"/>
      <c r="S98" s="235"/>
      <c r="T98" s="235"/>
      <c r="U98" s="235"/>
      <c r="V98" s="235"/>
      <c r="W98" s="235"/>
      <c r="X98" s="235"/>
      <c r="Y98" s="235"/>
      <c r="Z98" s="235"/>
      <c r="AA98" s="235"/>
      <c r="AB98" s="235"/>
      <c r="AC98" s="39"/>
      <c r="AD98" s="39"/>
      <c r="AE98" s="39"/>
      <c r="AF98" s="39"/>
      <c r="AG98" s="236">
        <f>AG87*AS98</f>
        <v>0</v>
      </c>
      <c r="AH98" s="237"/>
      <c r="AI98" s="237"/>
      <c r="AJ98" s="237"/>
      <c r="AK98" s="237"/>
      <c r="AL98" s="237"/>
      <c r="AM98" s="237"/>
      <c r="AN98" s="237">
        <f>AG98+AV98</f>
        <v>0</v>
      </c>
      <c r="AO98" s="237"/>
      <c r="AP98" s="237"/>
      <c r="AQ98" s="40"/>
      <c r="AS98" s="115">
        <v>0</v>
      </c>
      <c r="AT98" s="116" t="s">
        <v>118</v>
      </c>
      <c r="AU98" s="116" t="s">
        <v>53</v>
      </c>
      <c r="AV98" s="117">
        <f>ROUND(IF(AU98="nulová",0,IF(OR(AU98="základní",AU98="zákl. přenesená"),AG98*L33,AG98*L34)),2)</f>
        <v>0</v>
      </c>
      <c r="BV98" s="21" t="s">
        <v>121</v>
      </c>
      <c r="BY98" s="114">
        <f>IF(AU98="základní",AV98,0)</f>
        <v>0</v>
      </c>
      <c r="BZ98" s="114">
        <f>IF(AU98="snížená",AV98,0)</f>
        <v>0</v>
      </c>
      <c r="CA98" s="114">
        <f>IF(AU98="zákl. přenesená",AV98,0)</f>
        <v>0</v>
      </c>
      <c r="CB98" s="114">
        <f>IF(AU98="sníž. přenesená",AV98,0)</f>
        <v>0</v>
      </c>
      <c r="CC98" s="114">
        <f>IF(AU98="nulová",AV98,0)</f>
        <v>0</v>
      </c>
      <c r="CD98" s="114">
        <f>IF(AU98="základní",AG98,0)</f>
        <v>0</v>
      </c>
      <c r="CE98" s="114">
        <f>IF(AU98="snížená",AG98,0)</f>
        <v>0</v>
      </c>
      <c r="CF98" s="114">
        <f>IF(AU98="zákl. přenesená",AG98,0)</f>
        <v>0</v>
      </c>
      <c r="CG98" s="114">
        <f>IF(AU98="sníž. přenesená",AG98,0)</f>
        <v>0</v>
      </c>
      <c r="CH98" s="114">
        <f>IF(AU98="nulová",AG98,0)</f>
        <v>0</v>
      </c>
      <c r="CI98" s="21">
        <f>IF(AU98="základní",1,IF(AU98="snížená",2,IF(AU98="zákl. přenesená",4,IF(AU98="sníž. přenesená",5,3))))</f>
        <v>1</v>
      </c>
      <c r="CJ98" s="21">
        <f>IF(AT98="stavební čast",1,IF(8898="investiční čast",2,3))</f>
        <v>1</v>
      </c>
      <c r="CK98" s="21" t="str">
        <f>IF(D98="Vyplň vlastní","","x")</f>
        <v/>
      </c>
    </row>
    <row r="99" spans="2:89" s="1" customFormat="1" ht="19.95" customHeight="1">
      <c r="B99" s="38"/>
      <c r="C99" s="39"/>
      <c r="D99" s="234" t="s">
        <v>120</v>
      </c>
      <c r="E99" s="235"/>
      <c r="F99" s="235"/>
      <c r="G99" s="235"/>
      <c r="H99" s="235"/>
      <c r="I99" s="235"/>
      <c r="J99" s="235"/>
      <c r="K99" s="235"/>
      <c r="L99" s="235"/>
      <c r="M99" s="235"/>
      <c r="N99" s="235"/>
      <c r="O99" s="235"/>
      <c r="P99" s="235"/>
      <c r="Q99" s="235"/>
      <c r="R99" s="235"/>
      <c r="S99" s="235"/>
      <c r="T99" s="235"/>
      <c r="U99" s="235"/>
      <c r="V99" s="235"/>
      <c r="W99" s="235"/>
      <c r="X99" s="235"/>
      <c r="Y99" s="235"/>
      <c r="Z99" s="235"/>
      <c r="AA99" s="235"/>
      <c r="AB99" s="235"/>
      <c r="AC99" s="39"/>
      <c r="AD99" s="39"/>
      <c r="AE99" s="39"/>
      <c r="AF99" s="39"/>
      <c r="AG99" s="236">
        <f>AG87*AS99</f>
        <v>0</v>
      </c>
      <c r="AH99" s="237"/>
      <c r="AI99" s="237"/>
      <c r="AJ99" s="237"/>
      <c r="AK99" s="237"/>
      <c r="AL99" s="237"/>
      <c r="AM99" s="237"/>
      <c r="AN99" s="237">
        <f>AG99+AV99</f>
        <v>0</v>
      </c>
      <c r="AO99" s="237"/>
      <c r="AP99" s="237"/>
      <c r="AQ99" s="40"/>
      <c r="AS99" s="118">
        <v>0</v>
      </c>
      <c r="AT99" s="119" t="s">
        <v>118</v>
      </c>
      <c r="AU99" s="119" t="s">
        <v>53</v>
      </c>
      <c r="AV99" s="120">
        <f>ROUND(IF(AU99="nulová",0,IF(OR(AU99="základní",AU99="zákl. přenesená"),AG99*L33,AG99*L34)),2)</f>
        <v>0</v>
      </c>
      <c r="BV99" s="21" t="s">
        <v>121</v>
      </c>
      <c r="BY99" s="114">
        <f>IF(AU99="základní",AV99,0)</f>
        <v>0</v>
      </c>
      <c r="BZ99" s="114">
        <f>IF(AU99="snížená",AV99,0)</f>
        <v>0</v>
      </c>
      <c r="CA99" s="114">
        <f>IF(AU99="zákl. přenesená",AV99,0)</f>
        <v>0</v>
      </c>
      <c r="CB99" s="114">
        <f>IF(AU99="sníž. přenesená",AV99,0)</f>
        <v>0</v>
      </c>
      <c r="CC99" s="114">
        <f>IF(AU99="nulová",AV99,0)</f>
        <v>0</v>
      </c>
      <c r="CD99" s="114">
        <f>IF(AU99="základní",AG99,0)</f>
        <v>0</v>
      </c>
      <c r="CE99" s="114">
        <f>IF(AU99="snížená",AG99,0)</f>
        <v>0</v>
      </c>
      <c r="CF99" s="114">
        <f>IF(AU99="zákl. přenesená",AG99,0)</f>
        <v>0</v>
      </c>
      <c r="CG99" s="114">
        <f>IF(AU99="sníž. přenesená",AG99,0)</f>
        <v>0</v>
      </c>
      <c r="CH99" s="114">
        <f>IF(AU99="nulová",AG99,0)</f>
        <v>0</v>
      </c>
      <c r="CI99" s="21">
        <f>IF(AU99="základní",1,IF(AU99="snížená",2,IF(AU99="zákl. přenesená",4,IF(AU99="sníž. přenesená",5,3))))</f>
        <v>1</v>
      </c>
      <c r="CJ99" s="21">
        <f>IF(AT99="stavební čast",1,IF(8899="investiční čast",2,3))</f>
        <v>1</v>
      </c>
      <c r="CK99" s="21" t="str">
        <f>IF(D99="Vyplň vlastní","","x")</f>
        <v/>
      </c>
    </row>
    <row r="100" spans="2:89" s="1" customFormat="1" ht="10.95" customHeight="1"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40"/>
    </row>
    <row r="101" spans="2:89" s="1" customFormat="1" ht="30" customHeight="1">
      <c r="B101" s="38"/>
      <c r="C101" s="121" t="s">
        <v>122</v>
      </c>
      <c r="D101" s="122"/>
      <c r="E101" s="122"/>
      <c r="F101" s="122"/>
      <c r="G101" s="122"/>
      <c r="H101" s="122"/>
      <c r="I101" s="122"/>
      <c r="J101" s="122"/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233">
        <f>ROUND(AG87+AG95,2)</f>
        <v>0</v>
      </c>
      <c r="AH101" s="233"/>
      <c r="AI101" s="233"/>
      <c r="AJ101" s="233"/>
      <c r="AK101" s="233"/>
      <c r="AL101" s="233"/>
      <c r="AM101" s="233"/>
      <c r="AN101" s="233">
        <f>AN87+AN95</f>
        <v>0</v>
      </c>
      <c r="AO101" s="233"/>
      <c r="AP101" s="233"/>
      <c r="AQ101" s="40"/>
    </row>
    <row r="102" spans="2:89" s="1" customFormat="1" ht="6.9" customHeight="1"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  <c r="AH102" s="63"/>
      <c r="AI102" s="63"/>
      <c r="AJ102" s="63"/>
      <c r="AK102" s="63"/>
      <c r="AL102" s="63"/>
      <c r="AM102" s="63"/>
      <c r="AN102" s="63"/>
      <c r="AO102" s="63"/>
      <c r="AP102" s="63"/>
      <c r="AQ102" s="64"/>
    </row>
  </sheetData>
  <sheetProtection password="CC35" sheet="1" objects="1" scenarios="1" formatCells="0" formatColumns="0" formatRows="0" sort="0" autoFilter="0"/>
  <mergeCells count="80">
    <mergeCell ref="AK27:AO27"/>
    <mergeCell ref="AK28:AO28"/>
    <mergeCell ref="AK29:AO29"/>
    <mergeCell ref="AK31:AO31"/>
    <mergeCell ref="L33:O33"/>
    <mergeCell ref="W33:AE33"/>
    <mergeCell ref="AK33:AO33"/>
    <mergeCell ref="K5:AO5"/>
    <mergeCell ref="K6:AO6"/>
    <mergeCell ref="E14:AJ14"/>
    <mergeCell ref="E23:AN23"/>
    <mergeCell ref="AK26:AO26"/>
    <mergeCell ref="W34:AE34"/>
    <mergeCell ref="AK34:AO34"/>
    <mergeCell ref="L35:O35"/>
    <mergeCell ref="W35:AE35"/>
    <mergeCell ref="AK35:AO35"/>
    <mergeCell ref="L34:O34"/>
    <mergeCell ref="L36:O36"/>
    <mergeCell ref="W36:AE36"/>
    <mergeCell ref="AK36:AO36"/>
    <mergeCell ref="L37:O37"/>
    <mergeCell ref="W37:AE37"/>
    <mergeCell ref="AK37:AO37"/>
    <mergeCell ref="C85:G85"/>
    <mergeCell ref="I85:AF85"/>
    <mergeCell ref="AG85:AM85"/>
    <mergeCell ref="AN85:AP85"/>
    <mergeCell ref="X39:AB39"/>
    <mergeCell ref="AK39:AO39"/>
    <mergeCell ref="C76:AP76"/>
    <mergeCell ref="L78:AO78"/>
    <mergeCell ref="AM82:AP82"/>
    <mergeCell ref="D88:H88"/>
    <mergeCell ref="J88:AF88"/>
    <mergeCell ref="AN89:AP89"/>
    <mergeCell ref="AG89:AM89"/>
    <mergeCell ref="D89:H89"/>
    <mergeCell ref="J89:AF89"/>
    <mergeCell ref="D90:H90"/>
    <mergeCell ref="J90:AF90"/>
    <mergeCell ref="AN91:AP91"/>
    <mergeCell ref="AG91:AM91"/>
    <mergeCell ref="D91:H91"/>
    <mergeCell ref="J91:AF91"/>
    <mergeCell ref="D92:H92"/>
    <mergeCell ref="J92:AF92"/>
    <mergeCell ref="AN93:AP93"/>
    <mergeCell ref="AG93:AM93"/>
    <mergeCell ref="D93:H93"/>
    <mergeCell ref="J93:AF93"/>
    <mergeCell ref="AG96:AM96"/>
    <mergeCell ref="AN96:AP96"/>
    <mergeCell ref="D97:AB97"/>
    <mergeCell ref="AG97:AM97"/>
    <mergeCell ref="AN97:AP97"/>
    <mergeCell ref="AG101:AM101"/>
    <mergeCell ref="AN101:AP101"/>
    <mergeCell ref="D98:AB98"/>
    <mergeCell ref="AG98:AM98"/>
    <mergeCell ref="AN98:AP98"/>
    <mergeCell ref="D99:AB99"/>
    <mergeCell ref="AG99:AM99"/>
    <mergeCell ref="AN99:AP99"/>
    <mergeCell ref="AR2:BG2"/>
    <mergeCell ref="AG87:AM87"/>
    <mergeCell ref="AN87:AP87"/>
    <mergeCell ref="AG95:AM95"/>
    <mergeCell ref="AN95:AP95"/>
    <mergeCell ref="AN92:AP92"/>
    <mergeCell ref="AG92:AM92"/>
    <mergeCell ref="AN90:AP90"/>
    <mergeCell ref="AG90:AM90"/>
    <mergeCell ref="AN88:AP88"/>
    <mergeCell ref="AG88:AM88"/>
    <mergeCell ref="AS82:AT84"/>
    <mergeCell ref="AM83:AP83"/>
    <mergeCell ref="C2:AP2"/>
    <mergeCell ref="C4:AP4"/>
    <mergeCell ref="BG5:BG34"/>
  </mergeCells>
  <dataValidations count="2">
    <dataValidation type="list" allowBlank="1" showInputMessage="1" showErrorMessage="1" error="Povoleny jsou hodnoty základní, snížená, zákl. přenesená, sníž. přenesená, nulová." sqref="AU96:AU100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6:AT100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5-02-1 - Plocha u stanic...'!C2" display="/"/>
    <hyperlink ref="A89" location="'15-02-2 - Úsek I. - Chodn...'!C2" display="/"/>
    <hyperlink ref="A90" location="'15-02-3 - Úsek II. - Mezi...'!C2" display="/"/>
    <hyperlink ref="A91" location="'15-02-4 - Úsek III. - Sch...'!C2" display="/"/>
    <hyperlink ref="A92" location="'15-02-5 - Úsek IV. - Odbo...'!C2" display="/"/>
    <hyperlink ref="A93" location="'15-02-6 - Řetězové zábradlí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33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44" max="65" width="9.28515625" hidden="1"/>
  </cols>
  <sheetData>
    <row r="1" spans="1:66" ht="21.75" customHeight="1">
      <c r="A1" s="123"/>
      <c r="B1" s="15"/>
      <c r="C1" s="15"/>
      <c r="D1" s="16" t="s">
        <v>1</v>
      </c>
      <c r="E1" s="15"/>
      <c r="F1" s="17" t="s">
        <v>123</v>
      </c>
      <c r="G1" s="17"/>
      <c r="H1" s="277" t="s">
        <v>124</v>
      </c>
      <c r="I1" s="277"/>
      <c r="J1" s="277"/>
      <c r="K1" s="277"/>
      <c r="L1" s="17" t="s">
        <v>125</v>
      </c>
      <c r="M1" s="15"/>
      <c r="N1" s="15"/>
      <c r="O1" s="16" t="s">
        <v>126</v>
      </c>
      <c r="P1" s="15"/>
      <c r="Q1" s="15"/>
      <c r="R1" s="15"/>
      <c r="S1" s="17" t="s">
        <v>127</v>
      </c>
      <c r="T1" s="17"/>
      <c r="U1" s="123"/>
      <c r="V1" s="123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" customHeight="1">
      <c r="C2" s="263" t="s">
        <v>8</v>
      </c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S2" s="229" t="s">
        <v>9</v>
      </c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T2" s="21" t="s">
        <v>98</v>
      </c>
    </row>
    <row r="3" spans="1:66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128</v>
      </c>
    </row>
    <row r="4" spans="1:66" ht="36.9" customHeight="1">
      <c r="B4" s="25"/>
      <c r="C4" s="256" t="s">
        <v>129</v>
      </c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6"/>
      <c r="T4" s="27" t="s">
        <v>14</v>
      </c>
      <c r="AT4" s="21" t="s">
        <v>6</v>
      </c>
    </row>
    <row r="5" spans="1:66" ht="6.9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20</v>
      </c>
      <c r="E6" s="29"/>
      <c r="F6" s="312" t="str">
        <f>'Rekapitulace stavby'!K6</f>
        <v>Rekonstrukce turistického chodníku ,,Růžová hora - Sněžka´´</v>
      </c>
      <c r="G6" s="313"/>
      <c r="H6" s="313"/>
      <c r="I6" s="313"/>
      <c r="J6" s="313"/>
      <c r="K6" s="313"/>
      <c r="L6" s="313"/>
      <c r="M6" s="313"/>
      <c r="N6" s="313"/>
      <c r="O6" s="313"/>
      <c r="P6" s="313"/>
      <c r="Q6" s="29"/>
      <c r="R6" s="26"/>
    </row>
    <row r="7" spans="1:66" s="1" customFormat="1" ht="32.85" customHeight="1">
      <c r="B7" s="38"/>
      <c r="C7" s="39"/>
      <c r="D7" s="32" t="s">
        <v>130</v>
      </c>
      <c r="E7" s="39"/>
      <c r="F7" s="269" t="s">
        <v>131</v>
      </c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9"/>
      <c r="R7" s="40"/>
    </row>
    <row r="8" spans="1:66" s="1" customFormat="1" ht="14.4" customHeight="1">
      <c r="B8" s="38"/>
      <c r="C8" s="39"/>
      <c r="D8" s="33" t="s">
        <v>23</v>
      </c>
      <c r="E8" s="39"/>
      <c r="F8" s="31" t="s">
        <v>24</v>
      </c>
      <c r="G8" s="39"/>
      <c r="H8" s="39"/>
      <c r="I8" s="39"/>
      <c r="J8" s="39"/>
      <c r="K8" s="39"/>
      <c r="L8" s="39"/>
      <c r="M8" s="33" t="s">
        <v>25</v>
      </c>
      <c r="N8" s="39"/>
      <c r="O8" s="31" t="s">
        <v>26</v>
      </c>
      <c r="P8" s="39"/>
      <c r="Q8" s="39"/>
      <c r="R8" s="40"/>
    </row>
    <row r="9" spans="1:66" s="1" customFormat="1" ht="14.4" customHeight="1">
      <c r="B9" s="38"/>
      <c r="C9" s="39"/>
      <c r="D9" s="33" t="s">
        <v>28</v>
      </c>
      <c r="E9" s="39"/>
      <c r="F9" s="31" t="s">
        <v>29</v>
      </c>
      <c r="G9" s="39"/>
      <c r="H9" s="39"/>
      <c r="I9" s="39"/>
      <c r="J9" s="39"/>
      <c r="K9" s="39"/>
      <c r="L9" s="39"/>
      <c r="M9" s="33" t="s">
        <v>30</v>
      </c>
      <c r="N9" s="39"/>
      <c r="O9" s="325" t="str">
        <f>'Rekapitulace stavby'!AN8</f>
        <v>13. 8. 2017</v>
      </c>
      <c r="P9" s="308"/>
      <c r="Q9" s="39"/>
      <c r="R9" s="40"/>
    </row>
    <row r="10" spans="1:66" s="1" customFormat="1" ht="10.95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" customHeight="1">
      <c r="B11" s="38"/>
      <c r="C11" s="39"/>
      <c r="D11" s="33" t="s">
        <v>34</v>
      </c>
      <c r="E11" s="39"/>
      <c r="F11" s="39"/>
      <c r="G11" s="39"/>
      <c r="H11" s="39"/>
      <c r="I11" s="39"/>
      <c r="J11" s="39"/>
      <c r="K11" s="39"/>
      <c r="L11" s="39"/>
      <c r="M11" s="33" t="s">
        <v>35</v>
      </c>
      <c r="N11" s="39"/>
      <c r="O11" s="267" t="s">
        <v>36</v>
      </c>
      <c r="P11" s="267"/>
      <c r="Q11" s="39"/>
      <c r="R11" s="40"/>
    </row>
    <row r="12" spans="1:66" s="1" customFormat="1" ht="18" customHeight="1">
      <c r="B12" s="38"/>
      <c r="C12" s="39"/>
      <c r="D12" s="39"/>
      <c r="E12" s="31" t="s">
        <v>37</v>
      </c>
      <c r="F12" s="39"/>
      <c r="G12" s="39"/>
      <c r="H12" s="39"/>
      <c r="I12" s="39"/>
      <c r="J12" s="39"/>
      <c r="K12" s="39"/>
      <c r="L12" s="39"/>
      <c r="M12" s="33" t="s">
        <v>38</v>
      </c>
      <c r="N12" s="39"/>
      <c r="O12" s="267" t="s">
        <v>26</v>
      </c>
      <c r="P12" s="267"/>
      <c r="Q12" s="39"/>
      <c r="R12" s="40"/>
    </row>
    <row r="13" spans="1:66" s="1" customFormat="1" ht="6.9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" customHeight="1">
      <c r="B14" s="38"/>
      <c r="C14" s="39"/>
      <c r="D14" s="33" t="s">
        <v>39</v>
      </c>
      <c r="E14" s="39"/>
      <c r="F14" s="39"/>
      <c r="G14" s="39"/>
      <c r="H14" s="39"/>
      <c r="I14" s="39"/>
      <c r="J14" s="39"/>
      <c r="K14" s="39"/>
      <c r="L14" s="39"/>
      <c r="M14" s="33" t="s">
        <v>35</v>
      </c>
      <c r="N14" s="39"/>
      <c r="O14" s="326" t="str">
        <f>IF('Rekapitulace stavby'!AN13="","",'Rekapitulace stavby'!AN13)</f>
        <v>Vyplň údaj</v>
      </c>
      <c r="P14" s="267"/>
      <c r="Q14" s="39"/>
      <c r="R14" s="40"/>
    </row>
    <row r="15" spans="1:66" s="1" customFormat="1" ht="18" customHeight="1">
      <c r="B15" s="38"/>
      <c r="C15" s="39"/>
      <c r="D15" s="39"/>
      <c r="E15" s="326" t="str">
        <f>IF('Rekapitulace stavby'!E14="","",'Rekapitulace stavby'!E14)</f>
        <v>Vyplň údaj</v>
      </c>
      <c r="F15" s="327"/>
      <c r="G15" s="327"/>
      <c r="H15" s="327"/>
      <c r="I15" s="327"/>
      <c r="J15" s="327"/>
      <c r="K15" s="327"/>
      <c r="L15" s="327"/>
      <c r="M15" s="33" t="s">
        <v>38</v>
      </c>
      <c r="N15" s="39"/>
      <c r="O15" s="326" t="str">
        <f>IF('Rekapitulace stavby'!AN14="","",'Rekapitulace stavby'!AN14)</f>
        <v>Vyplň údaj</v>
      </c>
      <c r="P15" s="267"/>
      <c r="Q15" s="39"/>
      <c r="R15" s="40"/>
    </row>
    <row r="16" spans="1:66" s="1" customFormat="1" ht="6.9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" customHeight="1">
      <c r="B17" s="38"/>
      <c r="C17" s="39"/>
      <c r="D17" s="33" t="s">
        <v>41</v>
      </c>
      <c r="E17" s="39"/>
      <c r="F17" s="39"/>
      <c r="G17" s="39"/>
      <c r="H17" s="39"/>
      <c r="I17" s="39"/>
      <c r="J17" s="39"/>
      <c r="K17" s="39"/>
      <c r="L17" s="39"/>
      <c r="M17" s="33" t="s">
        <v>35</v>
      </c>
      <c r="N17" s="39"/>
      <c r="O17" s="267" t="s">
        <v>42</v>
      </c>
      <c r="P17" s="267"/>
      <c r="Q17" s="39"/>
      <c r="R17" s="40"/>
    </row>
    <row r="18" spans="2:18" s="1" customFormat="1" ht="18" customHeight="1">
      <c r="B18" s="38"/>
      <c r="C18" s="39"/>
      <c r="D18" s="39"/>
      <c r="E18" s="31" t="s">
        <v>43</v>
      </c>
      <c r="F18" s="39"/>
      <c r="G18" s="39"/>
      <c r="H18" s="39"/>
      <c r="I18" s="39"/>
      <c r="J18" s="39"/>
      <c r="K18" s="39"/>
      <c r="L18" s="39"/>
      <c r="M18" s="33" t="s">
        <v>38</v>
      </c>
      <c r="N18" s="39"/>
      <c r="O18" s="267" t="s">
        <v>26</v>
      </c>
      <c r="P18" s="267"/>
      <c r="Q18" s="39"/>
      <c r="R18" s="40"/>
    </row>
    <row r="19" spans="2:18" s="1" customFormat="1" ht="6.9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" customHeight="1">
      <c r="B20" s="38"/>
      <c r="C20" s="39"/>
      <c r="D20" s="33" t="s">
        <v>44</v>
      </c>
      <c r="E20" s="39"/>
      <c r="F20" s="39"/>
      <c r="G20" s="39"/>
      <c r="H20" s="39"/>
      <c r="I20" s="39"/>
      <c r="J20" s="39"/>
      <c r="K20" s="39"/>
      <c r="L20" s="39"/>
      <c r="M20" s="33" t="s">
        <v>35</v>
      </c>
      <c r="N20" s="39"/>
      <c r="O20" s="267" t="s">
        <v>26</v>
      </c>
      <c r="P20" s="267"/>
      <c r="Q20" s="39"/>
      <c r="R20" s="40"/>
    </row>
    <row r="21" spans="2:18" s="1" customFormat="1" ht="18" customHeight="1">
      <c r="B21" s="38"/>
      <c r="C21" s="39"/>
      <c r="D21" s="39"/>
      <c r="E21" s="31" t="s">
        <v>45</v>
      </c>
      <c r="F21" s="39"/>
      <c r="G21" s="39"/>
      <c r="H21" s="39"/>
      <c r="I21" s="39"/>
      <c r="J21" s="39"/>
      <c r="K21" s="39"/>
      <c r="L21" s="39"/>
      <c r="M21" s="33" t="s">
        <v>38</v>
      </c>
      <c r="N21" s="39"/>
      <c r="O21" s="267" t="s">
        <v>26</v>
      </c>
      <c r="P21" s="267"/>
      <c r="Q21" s="39"/>
      <c r="R21" s="40"/>
    </row>
    <row r="22" spans="2:18" s="1" customFormat="1" ht="6.9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" customHeight="1">
      <c r="B23" s="38"/>
      <c r="C23" s="39"/>
      <c r="D23" s="33" t="s">
        <v>46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72" t="s">
        <v>26</v>
      </c>
      <c r="F24" s="272"/>
      <c r="G24" s="272"/>
      <c r="H24" s="272"/>
      <c r="I24" s="272"/>
      <c r="J24" s="272"/>
      <c r="K24" s="272"/>
      <c r="L24" s="272"/>
      <c r="M24" s="39"/>
      <c r="N24" s="39"/>
      <c r="O24" s="39"/>
      <c r="P24" s="39"/>
      <c r="Q24" s="39"/>
      <c r="R24" s="40"/>
    </row>
    <row r="25" spans="2:18" s="1" customFormat="1" ht="6.9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" customHeight="1">
      <c r="B27" s="38"/>
      <c r="C27" s="39"/>
      <c r="D27" s="124" t="s">
        <v>132</v>
      </c>
      <c r="E27" s="39"/>
      <c r="F27" s="39"/>
      <c r="G27" s="39"/>
      <c r="H27" s="39"/>
      <c r="I27" s="39"/>
      <c r="J27" s="39"/>
      <c r="K27" s="39"/>
      <c r="L27" s="39"/>
      <c r="M27" s="273">
        <f>M88</f>
        <v>0</v>
      </c>
      <c r="N27" s="273"/>
      <c r="O27" s="273"/>
      <c r="P27" s="273"/>
      <c r="Q27" s="39"/>
      <c r="R27" s="40"/>
    </row>
    <row r="28" spans="2:18" s="1" customFormat="1" ht="13.2">
      <c r="B28" s="38"/>
      <c r="C28" s="39"/>
      <c r="D28" s="39"/>
      <c r="E28" s="33" t="s">
        <v>48</v>
      </c>
      <c r="F28" s="39"/>
      <c r="G28" s="39"/>
      <c r="H28" s="39"/>
      <c r="I28" s="39"/>
      <c r="J28" s="39"/>
      <c r="K28" s="39"/>
      <c r="L28" s="39"/>
      <c r="M28" s="274">
        <f>H88</f>
        <v>0</v>
      </c>
      <c r="N28" s="274"/>
      <c r="O28" s="274"/>
      <c r="P28" s="274"/>
      <c r="Q28" s="39"/>
      <c r="R28" s="40"/>
    </row>
    <row r="29" spans="2:18" s="1" customFormat="1" ht="13.2">
      <c r="B29" s="38"/>
      <c r="C29" s="39"/>
      <c r="D29" s="39"/>
      <c r="E29" s="33" t="s">
        <v>49</v>
      </c>
      <c r="F29" s="39"/>
      <c r="G29" s="39"/>
      <c r="H29" s="39"/>
      <c r="I29" s="39"/>
      <c r="J29" s="39"/>
      <c r="K29" s="39"/>
      <c r="L29" s="39"/>
      <c r="M29" s="274">
        <f>K88</f>
        <v>0</v>
      </c>
      <c r="N29" s="274"/>
      <c r="O29" s="274"/>
      <c r="P29" s="274"/>
      <c r="Q29" s="39"/>
      <c r="R29" s="40"/>
    </row>
    <row r="30" spans="2:18" s="1" customFormat="1" ht="14.4" customHeight="1">
      <c r="B30" s="38"/>
      <c r="C30" s="39"/>
      <c r="D30" s="37" t="s">
        <v>117</v>
      </c>
      <c r="E30" s="39"/>
      <c r="F30" s="39"/>
      <c r="G30" s="39"/>
      <c r="H30" s="39"/>
      <c r="I30" s="39"/>
      <c r="J30" s="39"/>
      <c r="K30" s="39"/>
      <c r="L30" s="39"/>
      <c r="M30" s="273">
        <f>M103</f>
        <v>0</v>
      </c>
      <c r="N30" s="273"/>
      <c r="O30" s="273"/>
      <c r="P30" s="273"/>
      <c r="Q30" s="39"/>
      <c r="R30" s="40"/>
    </row>
    <row r="31" spans="2:18" s="1" customFormat="1" ht="6.9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40"/>
    </row>
    <row r="32" spans="2:18" s="1" customFormat="1" ht="25.35" customHeight="1">
      <c r="B32" s="38"/>
      <c r="C32" s="39"/>
      <c r="D32" s="125" t="s">
        <v>51</v>
      </c>
      <c r="E32" s="39"/>
      <c r="F32" s="39"/>
      <c r="G32" s="39"/>
      <c r="H32" s="39"/>
      <c r="I32" s="39"/>
      <c r="J32" s="39"/>
      <c r="K32" s="39"/>
      <c r="L32" s="39"/>
      <c r="M32" s="324">
        <f>ROUND(M27+M30,2)</f>
        <v>0</v>
      </c>
      <c r="N32" s="311"/>
      <c r="O32" s="311"/>
      <c r="P32" s="311"/>
      <c r="Q32" s="39"/>
      <c r="R32" s="40"/>
    </row>
    <row r="33" spans="2:51" s="1" customFormat="1" ht="6.9" customHeight="1">
      <c r="B33" s="38"/>
      <c r="C33" s="39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39"/>
      <c r="R33" s="40"/>
    </row>
    <row r="34" spans="2:51" s="1" customFormat="1" ht="14.4" customHeight="1">
      <c r="B34" s="38"/>
      <c r="C34" s="39"/>
      <c r="D34" s="45" t="s">
        <v>52</v>
      </c>
      <c r="E34" s="45" t="s">
        <v>53</v>
      </c>
      <c r="F34" s="46">
        <v>0.21</v>
      </c>
      <c r="G34" s="126" t="s">
        <v>54</v>
      </c>
      <c r="H34" s="321">
        <f>ROUND((((SUM(BE103:BE110)+SUM(BE128:BE226))+SUM(BE228:BE232))),2)</f>
        <v>0</v>
      </c>
      <c r="I34" s="311"/>
      <c r="J34" s="311"/>
      <c r="K34" s="39"/>
      <c r="L34" s="39"/>
      <c r="M34" s="321">
        <f>ROUND(((ROUND((SUM(BE103:BE110)+SUM(BE128:BE226)), 2)*F34)+SUM(BE228:BE232)*F34),2)</f>
        <v>0</v>
      </c>
      <c r="N34" s="311"/>
      <c r="O34" s="311"/>
      <c r="P34" s="311"/>
      <c r="Q34" s="39"/>
      <c r="R34" s="40"/>
    </row>
    <row r="35" spans="2:51" s="1" customFormat="1" ht="14.4" customHeight="1">
      <c r="B35" s="38"/>
      <c r="C35" s="39"/>
      <c r="D35" s="39"/>
      <c r="E35" s="45" t="s">
        <v>55</v>
      </c>
      <c r="F35" s="46">
        <v>0.15</v>
      </c>
      <c r="G35" s="126" t="s">
        <v>54</v>
      </c>
      <c r="H35" s="321">
        <f>ROUND((((SUM(BF103:BF110)+SUM(BF128:BF226))+SUM(BF228:BF232))),2)</f>
        <v>0</v>
      </c>
      <c r="I35" s="311"/>
      <c r="J35" s="311"/>
      <c r="K35" s="39"/>
      <c r="L35" s="39"/>
      <c r="M35" s="321">
        <f>ROUND(((ROUND((SUM(BF103:BF110)+SUM(BF128:BF226)), 2)*F35)+SUM(BF228:BF232)*F35),2)</f>
        <v>0</v>
      </c>
      <c r="N35" s="311"/>
      <c r="O35" s="311"/>
      <c r="P35" s="311"/>
      <c r="Q35" s="39"/>
      <c r="R35" s="40"/>
    </row>
    <row r="36" spans="2:51" s="1" customFormat="1" ht="14.4" hidden="1" customHeight="1">
      <c r="B36" s="38"/>
      <c r="C36" s="39"/>
      <c r="D36" s="39"/>
      <c r="E36" s="45" t="s">
        <v>56</v>
      </c>
      <c r="F36" s="46">
        <v>0.21</v>
      </c>
      <c r="G36" s="126" t="s">
        <v>54</v>
      </c>
      <c r="H36" s="321">
        <f>ROUND((((SUM(BG103:BG110)+SUM(BG128:BG226))+SUM(BG228:BG232))),2)</f>
        <v>0</v>
      </c>
      <c r="I36" s="311"/>
      <c r="J36" s="311"/>
      <c r="K36" s="39"/>
      <c r="L36" s="39"/>
      <c r="M36" s="321">
        <v>0</v>
      </c>
      <c r="N36" s="311"/>
      <c r="O36" s="311"/>
      <c r="P36" s="311"/>
      <c r="Q36" s="39"/>
      <c r="R36" s="40"/>
    </row>
    <row r="37" spans="2:51" s="1" customFormat="1" ht="14.4" hidden="1" customHeight="1">
      <c r="B37" s="38"/>
      <c r="C37" s="39"/>
      <c r="D37" s="39"/>
      <c r="E37" s="45" t="s">
        <v>57</v>
      </c>
      <c r="F37" s="46">
        <v>0.15</v>
      </c>
      <c r="G37" s="126" t="s">
        <v>54</v>
      </c>
      <c r="H37" s="321">
        <f>ROUND((((SUM(BH103:BH110)+SUM(BH128:BH226))+SUM(BH228:BH232))),2)</f>
        <v>0</v>
      </c>
      <c r="I37" s="311"/>
      <c r="J37" s="311"/>
      <c r="K37" s="39"/>
      <c r="L37" s="39"/>
      <c r="M37" s="321">
        <v>0</v>
      </c>
      <c r="N37" s="311"/>
      <c r="O37" s="311"/>
      <c r="P37" s="311"/>
      <c r="Q37" s="39"/>
      <c r="R37" s="40"/>
    </row>
    <row r="38" spans="2:51" s="1" customFormat="1" ht="14.4" hidden="1" customHeight="1">
      <c r="B38" s="38"/>
      <c r="C38" s="39"/>
      <c r="D38" s="39"/>
      <c r="E38" s="45" t="s">
        <v>58</v>
      </c>
      <c r="F38" s="46">
        <v>0</v>
      </c>
      <c r="G38" s="126" t="s">
        <v>54</v>
      </c>
      <c r="H38" s="321">
        <f>ROUND((((SUM(BI103:BI110)+SUM(BI128:BI226))+SUM(BI228:BI232))),2)</f>
        <v>0</v>
      </c>
      <c r="I38" s="311"/>
      <c r="J38" s="311"/>
      <c r="K38" s="39"/>
      <c r="L38" s="39"/>
      <c r="M38" s="321">
        <v>0</v>
      </c>
      <c r="N38" s="311"/>
      <c r="O38" s="311"/>
      <c r="P38" s="311"/>
      <c r="Q38" s="39"/>
      <c r="R38" s="40"/>
    </row>
    <row r="39" spans="2:51" s="1" customFormat="1" ht="6.9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51" s="1" customFormat="1" ht="25.35" customHeight="1">
      <c r="B40" s="38"/>
      <c r="C40" s="122"/>
      <c r="D40" s="128" t="s">
        <v>59</v>
      </c>
      <c r="E40" s="82"/>
      <c r="F40" s="82"/>
      <c r="G40" s="129" t="s">
        <v>60</v>
      </c>
      <c r="H40" s="130" t="s">
        <v>61</v>
      </c>
      <c r="I40" s="82"/>
      <c r="J40" s="82"/>
      <c r="K40" s="82"/>
      <c r="L40" s="322">
        <f>SUM(M32:M38)</f>
        <v>0</v>
      </c>
      <c r="M40" s="322"/>
      <c r="N40" s="322"/>
      <c r="O40" s="322"/>
      <c r="P40" s="323"/>
      <c r="Q40" s="122"/>
      <c r="R40" s="40"/>
    </row>
    <row r="41" spans="2:51" s="1" customFormat="1" ht="14.4" customHeight="1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40"/>
    </row>
    <row r="42" spans="2:51" s="1" customFormat="1" ht="14.4" customHeight="1">
      <c r="B42" s="38"/>
      <c r="C42" s="39"/>
      <c r="D42" s="45" t="s">
        <v>133</v>
      </c>
      <c r="E42" s="45" t="s">
        <v>134</v>
      </c>
      <c r="F42" s="131">
        <v>505</v>
      </c>
      <c r="G42" s="45" t="s">
        <v>135</v>
      </c>
      <c r="H42" s="321">
        <f>IF(F42&lt;&gt;0,M27/F42,0)</f>
        <v>0</v>
      </c>
      <c r="I42" s="321"/>
      <c r="J42" s="321"/>
      <c r="K42" s="39"/>
      <c r="L42" s="45" t="s">
        <v>136</v>
      </c>
      <c r="M42" s="39"/>
      <c r="N42" s="321">
        <f>IF(F42&lt;&gt;0,M32/F42,0)</f>
        <v>0</v>
      </c>
      <c r="O42" s="321"/>
      <c r="P42" s="321"/>
      <c r="Q42" s="39"/>
      <c r="R42" s="40"/>
      <c r="AY42" s="21" t="s">
        <v>137</v>
      </c>
    </row>
    <row r="43" spans="2:51" s="1" customFormat="1" ht="14.4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40"/>
    </row>
    <row r="44" spans="2:51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51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51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51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51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4.4">
      <c r="B50" s="38"/>
      <c r="C50" s="39"/>
      <c r="D50" s="53" t="s">
        <v>62</v>
      </c>
      <c r="E50" s="54"/>
      <c r="F50" s="54"/>
      <c r="G50" s="54"/>
      <c r="H50" s="55"/>
      <c r="I50" s="39"/>
      <c r="J50" s="53" t="s">
        <v>63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4.4">
      <c r="B59" s="38"/>
      <c r="C59" s="39"/>
      <c r="D59" s="58" t="s">
        <v>64</v>
      </c>
      <c r="E59" s="59"/>
      <c r="F59" s="59"/>
      <c r="G59" s="60" t="s">
        <v>65</v>
      </c>
      <c r="H59" s="61"/>
      <c r="I59" s="39"/>
      <c r="J59" s="58" t="s">
        <v>64</v>
      </c>
      <c r="K59" s="59"/>
      <c r="L59" s="59"/>
      <c r="M59" s="59"/>
      <c r="N59" s="60" t="s">
        <v>65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4.4">
      <c r="B61" s="38"/>
      <c r="C61" s="39"/>
      <c r="D61" s="53" t="s">
        <v>66</v>
      </c>
      <c r="E61" s="54"/>
      <c r="F61" s="54"/>
      <c r="G61" s="54"/>
      <c r="H61" s="55"/>
      <c r="I61" s="39"/>
      <c r="J61" s="53" t="s">
        <v>67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 ht="14.4">
      <c r="B70" s="38"/>
      <c r="C70" s="39"/>
      <c r="D70" s="58" t="s">
        <v>64</v>
      </c>
      <c r="E70" s="59"/>
      <c r="F70" s="59"/>
      <c r="G70" s="60" t="s">
        <v>65</v>
      </c>
      <c r="H70" s="61"/>
      <c r="I70" s="39"/>
      <c r="J70" s="58" t="s">
        <v>64</v>
      </c>
      <c r="K70" s="59"/>
      <c r="L70" s="59"/>
      <c r="M70" s="59"/>
      <c r="N70" s="60" t="s">
        <v>65</v>
      </c>
      <c r="O70" s="59"/>
      <c r="P70" s="61"/>
      <c r="Q70" s="39"/>
      <c r="R70" s="40"/>
    </row>
    <row r="71" spans="2:21" s="1" customFormat="1" ht="14.4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4"/>
    </row>
    <row r="76" spans="2:21" s="1" customFormat="1" ht="36.9" customHeight="1">
      <c r="B76" s="38"/>
      <c r="C76" s="256" t="s">
        <v>138</v>
      </c>
      <c r="D76" s="257"/>
      <c r="E76" s="257"/>
      <c r="F76" s="257"/>
      <c r="G76" s="257"/>
      <c r="H76" s="257"/>
      <c r="I76" s="257"/>
      <c r="J76" s="257"/>
      <c r="K76" s="257"/>
      <c r="L76" s="257"/>
      <c r="M76" s="257"/>
      <c r="N76" s="257"/>
      <c r="O76" s="257"/>
      <c r="P76" s="257"/>
      <c r="Q76" s="257"/>
      <c r="R76" s="40"/>
      <c r="T76" s="135"/>
      <c r="U76" s="135"/>
    </row>
    <row r="77" spans="2:21" s="1" customFormat="1" ht="6.9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5"/>
      <c r="U77" s="135"/>
    </row>
    <row r="78" spans="2:21" s="1" customFormat="1" ht="30" customHeight="1">
      <c r="B78" s="38"/>
      <c r="C78" s="33" t="s">
        <v>20</v>
      </c>
      <c r="D78" s="39"/>
      <c r="E78" s="39"/>
      <c r="F78" s="312" t="str">
        <f>F6</f>
        <v>Rekonstrukce turistického chodníku ,,Růžová hora - Sněžka´´</v>
      </c>
      <c r="G78" s="313"/>
      <c r="H78" s="313"/>
      <c r="I78" s="313"/>
      <c r="J78" s="313"/>
      <c r="K78" s="313"/>
      <c r="L78" s="313"/>
      <c r="M78" s="313"/>
      <c r="N78" s="313"/>
      <c r="O78" s="313"/>
      <c r="P78" s="313"/>
      <c r="Q78" s="39"/>
      <c r="R78" s="40"/>
      <c r="T78" s="135"/>
      <c r="U78" s="135"/>
    </row>
    <row r="79" spans="2:21" s="1" customFormat="1" ht="36.9" customHeight="1">
      <c r="B79" s="38"/>
      <c r="C79" s="72" t="s">
        <v>130</v>
      </c>
      <c r="D79" s="39"/>
      <c r="E79" s="39"/>
      <c r="F79" s="258" t="str">
        <f>F7</f>
        <v>15-02-1 - Plocha u stanice lanovky Růžová hora</v>
      </c>
      <c r="G79" s="311"/>
      <c r="H79" s="311"/>
      <c r="I79" s="311"/>
      <c r="J79" s="311"/>
      <c r="K79" s="311"/>
      <c r="L79" s="311"/>
      <c r="M79" s="311"/>
      <c r="N79" s="311"/>
      <c r="O79" s="311"/>
      <c r="P79" s="311"/>
      <c r="Q79" s="39"/>
      <c r="R79" s="40"/>
      <c r="T79" s="135"/>
      <c r="U79" s="135"/>
    </row>
    <row r="80" spans="2:21" s="1" customFormat="1" ht="6.9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5"/>
      <c r="U80" s="135"/>
    </row>
    <row r="81" spans="2:47" s="1" customFormat="1" ht="18" customHeight="1">
      <c r="B81" s="38"/>
      <c r="C81" s="33" t="s">
        <v>28</v>
      </c>
      <c r="D81" s="39"/>
      <c r="E81" s="39"/>
      <c r="F81" s="31" t="str">
        <f>F9</f>
        <v>k.ú. Hor.Malá Úpa a Pec pod Sn.</v>
      </c>
      <c r="G81" s="39"/>
      <c r="H81" s="39"/>
      <c r="I81" s="39"/>
      <c r="J81" s="39"/>
      <c r="K81" s="33" t="s">
        <v>30</v>
      </c>
      <c r="L81" s="39"/>
      <c r="M81" s="308" t="str">
        <f>IF(O9="","",O9)</f>
        <v>13. 8. 2017</v>
      </c>
      <c r="N81" s="308"/>
      <c r="O81" s="308"/>
      <c r="P81" s="308"/>
      <c r="Q81" s="39"/>
      <c r="R81" s="40"/>
      <c r="T81" s="135"/>
      <c r="U81" s="135"/>
    </row>
    <row r="82" spans="2:47" s="1" customFormat="1" ht="6.9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5"/>
      <c r="U82" s="135"/>
    </row>
    <row r="83" spans="2:47" s="1" customFormat="1" ht="13.2">
      <c r="B83" s="38"/>
      <c r="C83" s="33" t="s">
        <v>34</v>
      </c>
      <c r="D83" s="39"/>
      <c r="E83" s="39"/>
      <c r="F83" s="31" t="str">
        <f>E12</f>
        <v>Správa Krkonošského národního parku Vrchlabí</v>
      </c>
      <c r="G83" s="39"/>
      <c r="H83" s="39"/>
      <c r="I83" s="39"/>
      <c r="J83" s="39"/>
      <c r="K83" s="33" t="s">
        <v>41</v>
      </c>
      <c r="L83" s="39"/>
      <c r="M83" s="267" t="str">
        <f>E18</f>
        <v>Ing. Petr Vopata - PROLIS</v>
      </c>
      <c r="N83" s="267"/>
      <c r="O83" s="267"/>
      <c r="P83" s="267"/>
      <c r="Q83" s="267"/>
      <c r="R83" s="40"/>
      <c r="T83" s="135"/>
      <c r="U83" s="135"/>
    </row>
    <row r="84" spans="2:47" s="1" customFormat="1" ht="14.4" customHeight="1">
      <c r="B84" s="38"/>
      <c r="C84" s="33" t="s">
        <v>39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44</v>
      </c>
      <c r="L84" s="39"/>
      <c r="M84" s="267" t="str">
        <f>E21</f>
        <v>Ing. Petr Vopata</v>
      </c>
      <c r="N84" s="267"/>
      <c r="O84" s="267"/>
      <c r="P84" s="267"/>
      <c r="Q84" s="267"/>
      <c r="R84" s="40"/>
      <c r="T84" s="135"/>
      <c r="U84" s="135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5"/>
      <c r="U85" s="135"/>
    </row>
    <row r="86" spans="2:47" s="1" customFormat="1" ht="29.25" customHeight="1">
      <c r="B86" s="38"/>
      <c r="C86" s="318" t="s">
        <v>139</v>
      </c>
      <c r="D86" s="319"/>
      <c r="E86" s="319"/>
      <c r="F86" s="319"/>
      <c r="G86" s="319"/>
      <c r="H86" s="318" t="s">
        <v>140</v>
      </c>
      <c r="I86" s="320"/>
      <c r="J86" s="320"/>
      <c r="K86" s="318" t="s">
        <v>141</v>
      </c>
      <c r="L86" s="319"/>
      <c r="M86" s="318" t="s">
        <v>142</v>
      </c>
      <c r="N86" s="319"/>
      <c r="O86" s="319"/>
      <c r="P86" s="319"/>
      <c r="Q86" s="319"/>
      <c r="R86" s="40"/>
      <c r="T86" s="135"/>
      <c r="U86" s="135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5"/>
      <c r="U87" s="135"/>
    </row>
    <row r="88" spans="2:47" s="1" customFormat="1" ht="29.25" customHeight="1">
      <c r="B88" s="38"/>
      <c r="C88" s="136" t="s">
        <v>143</v>
      </c>
      <c r="D88" s="39"/>
      <c r="E88" s="39"/>
      <c r="F88" s="39"/>
      <c r="G88" s="39"/>
      <c r="H88" s="232">
        <f>W128</f>
        <v>0</v>
      </c>
      <c r="I88" s="311"/>
      <c r="J88" s="311"/>
      <c r="K88" s="232">
        <f>X128</f>
        <v>0</v>
      </c>
      <c r="L88" s="311"/>
      <c r="M88" s="232">
        <f>M128</f>
        <v>0</v>
      </c>
      <c r="N88" s="315"/>
      <c r="O88" s="315"/>
      <c r="P88" s="315"/>
      <c r="Q88" s="315"/>
      <c r="R88" s="40"/>
      <c r="T88" s="135"/>
      <c r="U88" s="135"/>
      <c r="AU88" s="21" t="s">
        <v>144</v>
      </c>
    </row>
    <row r="89" spans="2:47" s="6" customFormat="1" ht="24.9" customHeight="1">
      <c r="B89" s="137"/>
      <c r="C89" s="138"/>
      <c r="D89" s="139" t="s">
        <v>145</v>
      </c>
      <c r="E89" s="138"/>
      <c r="F89" s="138"/>
      <c r="G89" s="138"/>
      <c r="H89" s="285">
        <f>W129</f>
        <v>0</v>
      </c>
      <c r="I89" s="314"/>
      <c r="J89" s="314"/>
      <c r="K89" s="285">
        <f>X129</f>
        <v>0</v>
      </c>
      <c r="L89" s="314"/>
      <c r="M89" s="285">
        <f>M129</f>
        <v>0</v>
      </c>
      <c r="N89" s="314"/>
      <c r="O89" s="314"/>
      <c r="P89" s="314"/>
      <c r="Q89" s="314"/>
      <c r="R89" s="140"/>
      <c r="T89" s="141"/>
      <c r="U89" s="141"/>
    </row>
    <row r="90" spans="2:47" s="7" customFormat="1" ht="19.95" customHeight="1">
      <c r="B90" s="142"/>
      <c r="C90" s="143"/>
      <c r="D90" s="110" t="s">
        <v>146</v>
      </c>
      <c r="E90" s="143"/>
      <c r="F90" s="143"/>
      <c r="G90" s="143"/>
      <c r="H90" s="237">
        <f>W130</f>
        <v>0</v>
      </c>
      <c r="I90" s="317"/>
      <c r="J90" s="317"/>
      <c r="K90" s="237">
        <f>X130</f>
        <v>0</v>
      </c>
      <c r="L90" s="317"/>
      <c r="M90" s="237">
        <f>M130</f>
        <v>0</v>
      </c>
      <c r="N90" s="317"/>
      <c r="O90" s="317"/>
      <c r="P90" s="317"/>
      <c r="Q90" s="317"/>
      <c r="R90" s="144"/>
      <c r="T90" s="145"/>
      <c r="U90" s="145"/>
    </row>
    <row r="91" spans="2:47" s="7" customFormat="1" ht="19.95" customHeight="1">
      <c r="B91" s="142"/>
      <c r="C91" s="143"/>
      <c r="D91" s="110" t="s">
        <v>147</v>
      </c>
      <c r="E91" s="143"/>
      <c r="F91" s="143"/>
      <c r="G91" s="143"/>
      <c r="H91" s="237">
        <f>W174</f>
        <v>0</v>
      </c>
      <c r="I91" s="317"/>
      <c r="J91" s="317"/>
      <c r="K91" s="237">
        <f>X174</f>
        <v>0</v>
      </c>
      <c r="L91" s="317"/>
      <c r="M91" s="237">
        <f>M174</f>
        <v>0</v>
      </c>
      <c r="N91" s="317"/>
      <c r="O91" s="317"/>
      <c r="P91" s="317"/>
      <c r="Q91" s="317"/>
      <c r="R91" s="144"/>
      <c r="T91" s="145"/>
      <c r="U91" s="145"/>
    </row>
    <row r="92" spans="2:47" s="7" customFormat="1" ht="19.95" customHeight="1">
      <c r="B92" s="142"/>
      <c r="C92" s="143"/>
      <c r="D92" s="110" t="s">
        <v>148</v>
      </c>
      <c r="E92" s="143"/>
      <c r="F92" s="143"/>
      <c r="G92" s="143"/>
      <c r="H92" s="237">
        <f>W177</f>
        <v>0</v>
      </c>
      <c r="I92" s="317"/>
      <c r="J92" s="317"/>
      <c r="K92" s="237">
        <f>X177</f>
        <v>0</v>
      </c>
      <c r="L92" s="317"/>
      <c r="M92" s="237">
        <f>M177</f>
        <v>0</v>
      </c>
      <c r="N92" s="317"/>
      <c r="O92" s="317"/>
      <c r="P92" s="317"/>
      <c r="Q92" s="317"/>
      <c r="R92" s="144"/>
      <c r="T92" s="145"/>
      <c r="U92" s="145"/>
    </row>
    <row r="93" spans="2:47" s="7" customFormat="1" ht="19.95" customHeight="1">
      <c r="B93" s="142"/>
      <c r="C93" s="143"/>
      <c r="D93" s="110" t="s">
        <v>149</v>
      </c>
      <c r="E93" s="143"/>
      <c r="F93" s="143"/>
      <c r="G93" s="143"/>
      <c r="H93" s="237">
        <f>W182</f>
        <v>0</v>
      </c>
      <c r="I93" s="317"/>
      <c r="J93" s="317"/>
      <c r="K93" s="237">
        <f>X182</f>
        <v>0</v>
      </c>
      <c r="L93" s="317"/>
      <c r="M93" s="237">
        <f>M182</f>
        <v>0</v>
      </c>
      <c r="N93" s="317"/>
      <c r="O93" s="317"/>
      <c r="P93" s="317"/>
      <c r="Q93" s="317"/>
      <c r="R93" s="144"/>
      <c r="T93" s="145"/>
      <c r="U93" s="145"/>
    </row>
    <row r="94" spans="2:47" s="7" customFormat="1" ht="19.95" customHeight="1">
      <c r="B94" s="142"/>
      <c r="C94" s="143"/>
      <c r="D94" s="110" t="s">
        <v>150</v>
      </c>
      <c r="E94" s="143"/>
      <c r="F94" s="143"/>
      <c r="G94" s="143"/>
      <c r="H94" s="237">
        <f>W195</f>
        <v>0</v>
      </c>
      <c r="I94" s="317"/>
      <c r="J94" s="317"/>
      <c r="K94" s="237">
        <f>X195</f>
        <v>0</v>
      </c>
      <c r="L94" s="317"/>
      <c r="M94" s="237">
        <f>M195</f>
        <v>0</v>
      </c>
      <c r="N94" s="317"/>
      <c r="O94" s="317"/>
      <c r="P94" s="317"/>
      <c r="Q94" s="317"/>
      <c r="R94" s="144"/>
      <c r="T94" s="145"/>
      <c r="U94" s="145"/>
    </row>
    <row r="95" spans="2:47" s="7" customFormat="1" ht="19.95" customHeight="1">
      <c r="B95" s="142"/>
      <c r="C95" s="143"/>
      <c r="D95" s="110" t="s">
        <v>151</v>
      </c>
      <c r="E95" s="143"/>
      <c r="F95" s="143"/>
      <c r="G95" s="143"/>
      <c r="H95" s="237">
        <f>W203</f>
        <v>0</v>
      </c>
      <c r="I95" s="317"/>
      <c r="J95" s="317"/>
      <c r="K95" s="237">
        <f>X203</f>
        <v>0</v>
      </c>
      <c r="L95" s="317"/>
      <c r="M95" s="237">
        <f>M203</f>
        <v>0</v>
      </c>
      <c r="N95" s="317"/>
      <c r="O95" s="317"/>
      <c r="P95" s="317"/>
      <c r="Q95" s="317"/>
      <c r="R95" s="144"/>
      <c r="T95" s="145"/>
      <c r="U95" s="145"/>
    </row>
    <row r="96" spans="2:47" s="6" customFormat="1" ht="24.9" customHeight="1">
      <c r="B96" s="137"/>
      <c r="C96" s="138"/>
      <c r="D96" s="139" t="s">
        <v>152</v>
      </c>
      <c r="E96" s="138"/>
      <c r="F96" s="138"/>
      <c r="G96" s="138"/>
      <c r="H96" s="285">
        <f>W206</f>
        <v>0</v>
      </c>
      <c r="I96" s="314"/>
      <c r="J96" s="314"/>
      <c r="K96" s="285">
        <f>X206</f>
        <v>0</v>
      </c>
      <c r="L96" s="314"/>
      <c r="M96" s="285">
        <f>M206</f>
        <v>0</v>
      </c>
      <c r="N96" s="314"/>
      <c r="O96" s="314"/>
      <c r="P96" s="314"/>
      <c r="Q96" s="314"/>
      <c r="R96" s="140"/>
      <c r="T96" s="141"/>
      <c r="U96" s="141"/>
    </row>
    <row r="97" spans="2:65" s="7" customFormat="1" ht="19.95" customHeight="1">
      <c r="B97" s="142"/>
      <c r="C97" s="143"/>
      <c r="D97" s="110" t="s">
        <v>153</v>
      </c>
      <c r="E97" s="143"/>
      <c r="F97" s="143"/>
      <c r="G97" s="143"/>
      <c r="H97" s="237">
        <f>W207</f>
        <v>0</v>
      </c>
      <c r="I97" s="317"/>
      <c r="J97" s="317"/>
      <c r="K97" s="237">
        <f>X207</f>
        <v>0</v>
      </c>
      <c r="L97" s="317"/>
      <c r="M97" s="237">
        <f>M207</f>
        <v>0</v>
      </c>
      <c r="N97" s="317"/>
      <c r="O97" s="317"/>
      <c r="P97" s="317"/>
      <c r="Q97" s="317"/>
      <c r="R97" s="144"/>
      <c r="T97" s="145"/>
      <c r="U97" s="145"/>
    </row>
    <row r="98" spans="2:65" s="7" customFormat="1" ht="19.95" customHeight="1">
      <c r="B98" s="142"/>
      <c r="C98" s="143"/>
      <c r="D98" s="110" t="s">
        <v>154</v>
      </c>
      <c r="E98" s="143"/>
      <c r="F98" s="143"/>
      <c r="G98" s="143"/>
      <c r="H98" s="237">
        <f>W213</f>
        <v>0</v>
      </c>
      <c r="I98" s="317"/>
      <c r="J98" s="317"/>
      <c r="K98" s="237">
        <f>X213</f>
        <v>0</v>
      </c>
      <c r="L98" s="317"/>
      <c r="M98" s="237">
        <f>M213</f>
        <v>0</v>
      </c>
      <c r="N98" s="317"/>
      <c r="O98" s="317"/>
      <c r="P98" s="317"/>
      <c r="Q98" s="317"/>
      <c r="R98" s="144"/>
      <c r="T98" s="145"/>
      <c r="U98" s="145"/>
    </row>
    <row r="99" spans="2:65" s="7" customFormat="1" ht="19.95" customHeight="1">
      <c r="B99" s="142"/>
      <c r="C99" s="143"/>
      <c r="D99" s="110" t="s">
        <v>155</v>
      </c>
      <c r="E99" s="143"/>
      <c r="F99" s="143"/>
      <c r="G99" s="143"/>
      <c r="H99" s="237">
        <f>W216</f>
        <v>0</v>
      </c>
      <c r="I99" s="317"/>
      <c r="J99" s="317"/>
      <c r="K99" s="237">
        <f>X216</f>
        <v>0</v>
      </c>
      <c r="L99" s="317"/>
      <c r="M99" s="237">
        <f>M216</f>
        <v>0</v>
      </c>
      <c r="N99" s="317"/>
      <c r="O99" s="317"/>
      <c r="P99" s="317"/>
      <c r="Q99" s="317"/>
      <c r="R99" s="144"/>
      <c r="T99" s="145"/>
      <c r="U99" s="145"/>
    </row>
    <row r="100" spans="2:65" s="7" customFormat="1" ht="19.95" customHeight="1">
      <c r="B100" s="142"/>
      <c r="C100" s="143"/>
      <c r="D100" s="110" t="s">
        <v>156</v>
      </c>
      <c r="E100" s="143"/>
      <c r="F100" s="143"/>
      <c r="G100" s="143"/>
      <c r="H100" s="237">
        <f>W220</f>
        <v>0</v>
      </c>
      <c r="I100" s="317"/>
      <c r="J100" s="317"/>
      <c r="K100" s="237">
        <f>X220</f>
        <v>0</v>
      </c>
      <c r="L100" s="317"/>
      <c r="M100" s="237">
        <f>M220</f>
        <v>0</v>
      </c>
      <c r="N100" s="317"/>
      <c r="O100" s="317"/>
      <c r="P100" s="317"/>
      <c r="Q100" s="317"/>
      <c r="R100" s="144"/>
      <c r="T100" s="145"/>
      <c r="U100" s="145"/>
    </row>
    <row r="101" spans="2:65" s="6" customFormat="1" ht="21.75" customHeight="1">
      <c r="B101" s="137"/>
      <c r="C101" s="138"/>
      <c r="D101" s="139" t="s">
        <v>157</v>
      </c>
      <c r="E101" s="138"/>
      <c r="F101" s="138"/>
      <c r="G101" s="138"/>
      <c r="H101" s="284">
        <f>W227</f>
        <v>0</v>
      </c>
      <c r="I101" s="314"/>
      <c r="J101" s="314"/>
      <c r="K101" s="284">
        <f>X227</f>
        <v>0</v>
      </c>
      <c r="L101" s="314"/>
      <c r="M101" s="284">
        <f>M227</f>
        <v>0</v>
      </c>
      <c r="N101" s="314"/>
      <c r="O101" s="314"/>
      <c r="P101" s="314"/>
      <c r="Q101" s="314"/>
      <c r="R101" s="140"/>
      <c r="T101" s="141"/>
      <c r="U101" s="141"/>
    </row>
    <row r="102" spans="2:65" s="1" customFormat="1" ht="21.75" customHeight="1"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40"/>
      <c r="T102" s="135"/>
      <c r="U102" s="135"/>
    </row>
    <row r="103" spans="2:65" s="1" customFormat="1" ht="29.25" customHeight="1">
      <c r="B103" s="38"/>
      <c r="C103" s="136" t="s">
        <v>158</v>
      </c>
      <c r="D103" s="39"/>
      <c r="E103" s="39"/>
      <c r="F103" s="39"/>
      <c r="G103" s="39"/>
      <c r="H103" s="39"/>
      <c r="I103" s="39"/>
      <c r="J103" s="39"/>
      <c r="K103" s="39"/>
      <c r="L103" s="39"/>
      <c r="M103" s="315">
        <f>ROUND(M104+M105+M106+M107+M108+M109,2)</f>
        <v>0</v>
      </c>
      <c r="N103" s="316"/>
      <c r="O103" s="316"/>
      <c r="P103" s="316"/>
      <c r="Q103" s="316"/>
      <c r="R103" s="40"/>
      <c r="T103" s="146"/>
      <c r="U103" s="147" t="s">
        <v>52</v>
      </c>
    </row>
    <row r="104" spans="2:65" s="1" customFormat="1" ht="18" customHeight="1">
      <c r="B104" s="38"/>
      <c r="C104" s="39"/>
      <c r="D104" s="234" t="s">
        <v>159</v>
      </c>
      <c r="E104" s="235"/>
      <c r="F104" s="235"/>
      <c r="G104" s="235"/>
      <c r="H104" s="235"/>
      <c r="I104" s="39"/>
      <c r="J104" s="39"/>
      <c r="K104" s="39"/>
      <c r="L104" s="39"/>
      <c r="M104" s="236">
        <f>ROUND(M88*T104,2)</f>
        <v>0</v>
      </c>
      <c r="N104" s="237"/>
      <c r="O104" s="237"/>
      <c r="P104" s="237"/>
      <c r="Q104" s="237"/>
      <c r="R104" s="40"/>
      <c r="S104" s="148"/>
      <c r="T104" s="149"/>
      <c r="U104" s="150" t="s">
        <v>53</v>
      </c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2" t="s">
        <v>160</v>
      </c>
      <c r="AZ104" s="151"/>
      <c r="BA104" s="151"/>
      <c r="BB104" s="151"/>
      <c r="BC104" s="151"/>
      <c r="BD104" s="151"/>
      <c r="BE104" s="153">
        <f t="shared" ref="BE104:BE109" si="0">IF(U104="základní",M104,0)</f>
        <v>0</v>
      </c>
      <c r="BF104" s="153">
        <f t="shared" ref="BF104:BF109" si="1">IF(U104="snížená",M104,0)</f>
        <v>0</v>
      </c>
      <c r="BG104" s="153">
        <f t="shared" ref="BG104:BG109" si="2">IF(U104="zákl. přenesená",M104,0)</f>
        <v>0</v>
      </c>
      <c r="BH104" s="153">
        <f t="shared" ref="BH104:BH109" si="3">IF(U104="sníž. přenesená",M104,0)</f>
        <v>0</v>
      </c>
      <c r="BI104" s="153">
        <f t="shared" ref="BI104:BI109" si="4">IF(U104="nulová",M104,0)</f>
        <v>0</v>
      </c>
      <c r="BJ104" s="152" t="s">
        <v>27</v>
      </c>
      <c r="BK104" s="151"/>
      <c r="BL104" s="151"/>
      <c r="BM104" s="151"/>
    </row>
    <row r="105" spans="2:65" s="1" customFormat="1" ht="18" customHeight="1">
      <c r="B105" s="38"/>
      <c r="C105" s="39"/>
      <c r="D105" s="234" t="s">
        <v>161</v>
      </c>
      <c r="E105" s="235"/>
      <c r="F105" s="235"/>
      <c r="G105" s="235"/>
      <c r="H105" s="235"/>
      <c r="I105" s="39"/>
      <c r="J105" s="39"/>
      <c r="K105" s="39"/>
      <c r="L105" s="39"/>
      <c r="M105" s="236">
        <f>ROUND(M88*T105,2)</f>
        <v>0</v>
      </c>
      <c r="N105" s="237"/>
      <c r="O105" s="237"/>
      <c r="P105" s="237"/>
      <c r="Q105" s="237"/>
      <c r="R105" s="40"/>
      <c r="S105" s="148"/>
      <c r="T105" s="149"/>
      <c r="U105" s="150" t="s">
        <v>53</v>
      </c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2" t="s">
        <v>160</v>
      </c>
      <c r="AZ105" s="151"/>
      <c r="BA105" s="151"/>
      <c r="BB105" s="151"/>
      <c r="BC105" s="151"/>
      <c r="BD105" s="151"/>
      <c r="BE105" s="153">
        <f t="shared" si="0"/>
        <v>0</v>
      </c>
      <c r="BF105" s="153">
        <f t="shared" si="1"/>
        <v>0</v>
      </c>
      <c r="BG105" s="153">
        <f t="shared" si="2"/>
        <v>0</v>
      </c>
      <c r="BH105" s="153">
        <f t="shared" si="3"/>
        <v>0</v>
      </c>
      <c r="BI105" s="153">
        <f t="shared" si="4"/>
        <v>0</v>
      </c>
      <c r="BJ105" s="152" t="s">
        <v>27</v>
      </c>
      <c r="BK105" s="151"/>
      <c r="BL105" s="151"/>
      <c r="BM105" s="151"/>
    </row>
    <row r="106" spans="2:65" s="1" customFormat="1" ht="18" customHeight="1">
      <c r="B106" s="38"/>
      <c r="C106" s="39"/>
      <c r="D106" s="234" t="s">
        <v>162</v>
      </c>
      <c r="E106" s="235"/>
      <c r="F106" s="235"/>
      <c r="G106" s="235"/>
      <c r="H106" s="235"/>
      <c r="I106" s="39"/>
      <c r="J106" s="39"/>
      <c r="K106" s="39"/>
      <c r="L106" s="39"/>
      <c r="M106" s="236">
        <f>ROUND(M88*T106,2)</f>
        <v>0</v>
      </c>
      <c r="N106" s="237"/>
      <c r="O106" s="237"/>
      <c r="P106" s="237"/>
      <c r="Q106" s="237"/>
      <c r="R106" s="40"/>
      <c r="S106" s="148"/>
      <c r="T106" s="149"/>
      <c r="U106" s="150" t="s">
        <v>53</v>
      </c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2" t="s">
        <v>160</v>
      </c>
      <c r="AZ106" s="151"/>
      <c r="BA106" s="151"/>
      <c r="BB106" s="151"/>
      <c r="BC106" s="151"/>
      <c r="BD106" s="151"/>
      <c r="BE106" s="153">
        <f t="shared" si="0"/>
        <v>0</v>
      </c>
      <c r="BF106" s="153">
        <f t="shared" si="1"/>
        <v>0</v>
      </c>
      <c r="BG106" s="153">
        <f t="shared" si="2"/>
        <v>0</v>
      </c>
      <c r="BH106" s="153">
        <f t="shared" si="3"/>
        <v>0</v>
      </c>
      <c r="BI106" s="153">
        <f t="shared" si="4"/>
        <v>0</v>
      </c>
      <c r="BJ106" s="152" t="s">
        <v>27</v>
      </c>
      <c r="BK106" s="151"/>
      <c r="BL106" s="151"/>
      <c r="BM106" s="151"/>
    </row>
    <row r="107" spans="2:65" s="1" customFormat="1" ht="18" customHeight="1">
      <c r="B107" s="38"/>
      <c r="C107" s="39"/>
      <c r="D107" s="234" t="s">
        <v>163</v>
      </c>
      <c r="E107" s="235"/>
      <c r="F107" s="235"/>
      <c r="G107" s="235"/>
      <c r="H107" s="235"/>
      <c r="I107" s="39"/>
      <c r="J107" s="39"/>
      <c r="K107" s="39"/>
      <c r="L107" s="39"/>
      <c r="M107" s="236">
        <f>ROUND(M88*T107,2)</f>
        <v>0</v>
      </c>
      <c r="N107" s="237"/>
      <c r="O107" s="237"/>
      <c r="P107" s="237"/>
      <c r="Q107" s="237"/>
      <c r="R107" s="40"/>
      <c r="S107" s="148"/>
      <c r="T107" s="149"/>
      <c r="U107" s="150" t="s">
        <v>53</v>
      </c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2" t="s">
        <v>160</v>
      </c>
      <c r="AZ107" s="151"/>
      <c r="BA107" s="151"/>
      <c r="BB107" s="151"/>
      <c r="BC107" s="151"/>
      <c r="BD107" s="151"/>
      <c r="BE107" s="153">
        <f t="shared" si="0"/>
        <v>0</v>
      </c>
      <c r="BF107" s="153">
        <f t="shared" si="1"/>
        <v>0</v>
      </c>
      <c r="BG107" s="153">
        <f t="shared" si="2"/>
        <v>0</v>
      </c>
      <c r="BH107" s="153">
        <f t="shared" si="3"/>
        <v>0</v>
      </c>
      <c r="BI107" s="153">
        <f t="shared" si="4"/>
        <v>0</v>
      </c>
      <c r="BJ107" s="152" t="s">
        <v>27</v>
      </c>
      <c r="BK107" s="151"/>
      <c r="BL107" s="151"/>
      <c r="BM107" s="151"/>
    </row>
    <row r="108" spans="2:65" s="1" customFormat="1" ht="18" customHeight="1">
      <c r="B108" s="38"/>
      <c r="C108" s="39"/>
      <c r="D108" s="234" t="s">
        <v>164</v>
      </c>
      <c r="E108" s="235"/>
      <c r="F108" s="235"/>
      <c r="G108" s="235"/>
      <c r="H108" s="235"/>
      <c r="I108" s="39"/>
      <c r="J108" s="39"/>
      <c r="K108" s="39"/>
      <c r="L108" s="39"/>
      <c r="M108" s="236">
        <f>ROUND(M88*T108,2)</f>
        <v>0</v>
      </c>
      <c r="N108" s="237"/>
      <c r="O108" s="237"/>
      <c r="P108" s="237"/>
      <c r="Q108" s="237"/>
      <c r="R108" s="40"/>
      <c r="S108" s="148"/>
      <c r="T108" s="149"/>
      <c r="U108" s="150" t="s">
        <v>53</v>
      </c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2" t="s">
        <v>160</v>
      </c>
      <c r="AZ108" s="151"/>
      <c r="BA108" s="151"/>
      <c r="BB108" s="151"/>
      <c r="BC108" s="151"/>
      <c r="BD108" s="151"/>
      <c r="BE108" s="153">
        <f t="shared" si="0"/>
        <v>0</v>
      </c>
      <c r="BF108" s="153">
        <f t="shared" si="1"/>
        <v>0</v>
      </c>
      <c r="BG108" s="153">
        <f t="shared" si="2"/>
        <v>0</v>
      </c>
      <c r="BH108" s="153">
        <f t="shared" si="3"/>
        <v>0</v>
      </c>
      <c r="BI108" s="153">
        <f t="shared" si="4"/>
        <v>0</v>
      </c>
      <c r="BJ108" s="152" t="s">
        <v>27</v>
      </c>
      <c r="BK108" s="151"/>
      <c r="BL108" s="151"/>
      <c r="BM108" s="151"/>
    </row>
    <row r="109" spans="2:65" s="1" customFormat="1" ht="18" customHeight="1">
      <c r="B109" s="38"/>
      <c r="C109" s="39"/>
      <c r="D109" s="110" t="s">
        <v>165</v>
      </c>
      <c r="E109" s="39"/>
      <c r="F109" s="39"/>
      <c r="G109" s="39"/>
      <c r="H109" s="39"/>
      <c r="I109" s="39"/>
      <c r="J109" s="39"/>
      <c r="K109" s="39"/>
      <c r="L109" s="39"/>
      <c r="M109" s="236">
        <f>ROUND(M88*T109,2)</f>
        <v>0</v>
      </c>
      <c r="N109" s="237"/>
      <c r="O109" s="237"/>
      <c r="P109" s="237"/>
      <c r="Q109" s="237"/>
      <c r="R109" s="40"/>
      <c r="S109" s="148"/>
      <c r="T109" s="154"/>
      <c r="U109" s="155" t="s">
        <v>53</v>
      </c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2" t="s">
        <v>166</v>
      </c>
      <c r="AZ109" s="151"/>
      <c r="BA109" s="151"/>
      <c r="BB109" s="151"/>
      <c r="BC109" s="151"/>
      <c r="BD109" s="151"/>
      <c r="BE109" s="153">
        <f t="shared" si="0"/>
        <v>0</v>
      </c>
      <c r="BF109" s="153">
        <f t="shared" si="1"/>
        <v>0</v>
      </c>
      <c r="BG109" s="153">
        <f t="shared" si="2"/>
        <v>0</v>
      </c>
      <c r="BH109" s="153">
        <f t="shared" si="3"/>
        <v>0</v>
      </c>
      <c r="BI109" s="153">
        <f t="shared" si="4"/>
        <v>0</v>
      </c>
      <c r="BJ109" s="152" t="s">
        <v>27</v>
      </c>
      <c r="BK109" s="151"/>
      <c r="BL109" s="151"/>
      <c r="BM109" s="151"/>
    </row>
    <row r="110" spans="2:65" s="1" customForma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  <c r="T110" s="135"/>
      <c r="U110" s="135"/>
    </row>
    <row r="111" spans="2:65" s="1" customFormat="1" ht="29.25" customHeight="1">
      <c r="B111" s="38"/>
      <c r="C111" s="121" t="s">
        <v>122</v>
      </c>
      <c r="D111" s="122"/>
      <c r="E111" s="122"/>
      <c r="F111" s="122"/>
      <c r="G111" s="122"/>
      <c r="H111" s="122"/>
      <c r="I111" s="122"/>
      <c r="J111" s="122"/>
      <c r="K111" s="122"/>
      <c r="L111" s="233">
        <f>ROUND(SUM(M88+M103),2)</f>
        <v>0</v>
      </c>
      <c r="M111" s="233"/>
      <c r="N111" s="233"/>
      <c r="O111" s="233"/>
      <c r="P111" s="233"/>
      <c r="Q111" s="233"/>
      <c r="R111" s="40"/>
      <c r="T111" s="135"/>
      <c r="U111" s="135"/>
    </row>
    <row r="112" spans="2:65" s="1" customFormat="1" ht="6.9" customHeight="1"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4"/>
      <c r="T112" s="135"/>
      <c r="U112" s="135"/>
    </row>
    <row r="116" spans="2:63" s="1" customFormat="1" ht="6.9" customHeight="1">
      <c r="B116" s="65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7"/>
    </row>
    <row r="117" spans="2:63" s="1" customFormat="1" ht="36.9" customHeight="1">
      <c r="B117" s="38"/>
      <c r="C117" s="256" t="s">
        <v>167</v>
      </c>
      <c r="D117" s="311"/>
      <c r="E117" s="311"/>
      <c r="F117" s="311"/>
      <c r="G117" s="311"/>
      <c r="H117" s="311"/>
      <c r="I117" s="311"/>
      <c r="J117" s="311"/>
      <c r="K117" s="311"/>
      <c r="L117" s="311"/>
      <c r="M117" s="311"/>
      <c r="N117" s="311"/>
      <c r="O117" s="311"/>
      <c r="P117" s="311"/>
      <c r="Q117" s="311"/>
      <c r="R117" s="40"/>
    </row>
    <row r="118" spans="2:63" s="1" customFormat="1" ht="6.9" customHeight="1"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40"/>
    </row>
    <row r="119" spans="2:63" s="1" customFormat="1" ht="30" customHeight="1">
      <c r="B119" s="38"/>
      <c r="C119" s="33" t="s">
        <v>20</v>
      </c>
      <c r="D119" s="39"/>
      <c r="E119" s="39"/>
      <c r="F119" s="312" t="str">
        <f>F6</f>
        <v>Rekonstrukce turistického chodníku ,,Růžová hora - Sněžka´´</v>
      </c>
      <c r="G119" s="313"/>
      <c r="H119" s="313"/>
      <c r="I119" s="313"/>
      <c r="J119" s="313"/>
      <c r="K119" s="313"/>
      <c r="L119" s="313"/>
      <c r="M119" s="313"/>
      <c r="N119" s="313"/>
      <c r="O119" s="313"/>
      <c r="P119" s="313"/>
      <c r="Q119" s="39"/>
      <c r="R119" s="40"/>
    </row>
    <row r="120" spans="2:63" s="1" customFormat="1" ht="36.9" customHeight="1">
      <c r="B120" s="38"/>
      <c r="C120" s="72" t="s">
        <v>130</v>
      </c>
      <c r="D120" s="39"/>
      <c r="E120" s="39"/>
      <c r="F120" s="258" t="str">
        <f>F7</f>
        <v>15-02-1 - Plocha u stanice lanovky Růžová hora</v>
      </c>
      <c r="G120" s="311"/>
      <c r="H120" s="311"/>
      <c r="I120" s="311"/>
      <c r="J120" s="311"/>
      <c r="K120" s="311"/>
      <c r="L120" s="311"/>
      <c r="M120" s="311"/>
      <c r="N120" s="311"/>
      <c r="O120" s="311"/>
      <c r="P120" s="311"/>
      <c r="Q120" s="39"/>
      <c r="R120" s="40"/>
    </row>
    <row r="121" spans="2:63" s="1" customFormat="1" ht="6.9" customHeight="1"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40"/>
    </row>
    <row r="122" spans="2:63" s="1" customFormat="1" ht="18" customHeight="1">
      <c r="B122" s="38"/>
      <c r="C122" s="33" t="s">
        <v>28</v>
      </c>
      <c r="D122" s="39"/>
      <c r="E122" s="39"/>
      <c r="F122" s="31" t="str">
        <f>F9</f>
        <v>k.ú. Hor.Malá Úpa a Pec pod Sn.</v>
      </c>
      <c r="G122" s="39"/>
      <c r="H122" s="39"/>
      <c r="I122" s="39"/>
      <c r="J122" s="39"/>
      <c r="K122" s="33" t="s">
        <v>30</v>
      </c>
      <c r="L122" s="39"/>
      <c r="M122" s="308" t="str">
        <f>IF(O9="","",O9)</f>
        <v>13. 8. 2017</v>
      </c>
      <c r="N122" s="308"/>
      <c r="O122" s="308"/>
      <c r="P122" s="308"/>
      <c r="Q122" s="39"/>
      <c r="R122" s="40"/>
    </row>
    <row r="123" spans="2:63" s="1" customFormat="1" ht="6.9" customHeight="1"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40"/>
    </row>
    <row r="124" spans="2:63" s="1" customFormat="1" ht="13.2">
      <c r="B124" s="38"/>
      <c r="C124" s="33" t="s">
        <v>34</v>
      </c>
      <c r="D124" s="39"/>
      <c r="E124" s="39"/>
      <c r="F124" s="31" t="str">
        <f>E12</f>
        <v>Správa Krkonošského národního parku Vrchlabí</v>
      </c>
      <c r="G124" s="39"/>
      <c r="H124" s="39"/>
      <c r="I124" s="39"/>
      <c r="J124" s="39"/>
      <c r="K124" s="33" t="s">
        <v>41</v>
      </c>
      <c r="L124" s="39"/>
      <c r="M124" s="267" t="str">
        <f>E18</f>
        <v>Ing. Petr Vopata - PROLIS</v>
      </c>
      <c r="N124" s="267"/>
      <c r="O124" s="267"/>
      <c r="P124" s="267"/>
      <c r="Q124" s="267"/>
      <c r="R124" s="40"/>
    </row>
    <row r="125" spans="2:63" s="1" customFormat="1" ht="14.4" customHeight="1">
      <c r="B125" s="38"/>
      <c r="C125" s="33" t="s">
        <v>39</v>
      </c>
      <c r="D125" s="39"/>
      <c r="E125" s="39"/>
      <c r="F125" s="31" t="str">
        <f>IF(E15="","",E15)</f>
        <v>Vyplň údaj</v>
      </c>
      <c r="G125" s="39"/>
      <c r="H125" s="39"/>
      <c r="I125" s="39"/>
      <c r="J125" s="39"/>
      <c r="K125" s="33" t="s">
        <v>44</v>
      </c>
      <c r="L125" s="39"/>
      <c r="M125" s="267" t="str">
        <f>E21</f>
        <v>Ing. Petr Vopata</v>
      </c>
      <c r="N125" s="267"/>
      <c r="O125" s="267"/>
      <c r="P125" s="267"/>
      <c r="Q125" s="267"/>
      <c r="R125" s="40"/>
    </row>
    <row r="126" spans="2:63" s="1" customFormat="1" ht="10.35" customHeight="1"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40"/>
    </row>
    <row r="127" spans="2:63" s="8" customFormat="1" ht="29.25" customHeight="1">
      <c r="B127" s="156"/>
      <c r="C127" s="157" t="s">
        <v>168</v>
      </c>
      <c r="D127" s="158" t="s">
        <v>169</v>
      </c>
      <c r="E127" s="158" t="s">
        <v>70</v>
      </c>
      <c r="F127" s="309" t="s">
        <v>170</v>
      </c>
      <c r="G127" s="309"/>
      <c r="H127" s="309"/>
      <c r="I127" s="309"/>
      <c r="J127" s="158" t="s">
        <v>137</v>
      </c>
      <c r="K127" s="158" t="s">
        <v>171</v>
      </c>
      <c r="L127" s="158" t="s">
        <v>172</v>
      </c>
      <c r="M127" s="309" t="s">
        <v>173</v>
      </c>
      <c r="N127" s="309"/>
      <c r="O127" s="309"/>
      <c r="P127" s="309" t="s">
        <v>142</v>
      </c>
      <c r="Q127" s="310"/>
      <c r="R127" s="159"/>
      <c r="T127" s="83" t="s">
        <v>174</v>
      </c>
      <c r="U127" s="84" t="s">
        <v>52</v>
      </c>
      <c r="V127" s="84" t="s">
        <v>175</v>
      </c>
      <c r="W127" s="84" t="s">
        <v>176</v>
      </c>
      <c r="X127" s="84" t="s">
        <v>177</v>
      </c>
      <c r="Y127" s="84" t="s">
        <v>178</v>
      </c>
      <c r="Z127" s="84" t="s">
        <v>179</v>
      </c>
      <c r="AA127" s="84" t="s">
        <v>180</v>
      </c>
      <c r="AB127" s="84" t="s">
        <v>181</v>
      </c>
      <c r="AC127" s="84" t="s">
        <v>182</v>
      </c>
      <c r="AD127" s="85" t="s">
        <v>183</v>
      </c>
    </row>
    <row r="128" spans="2:63" s="1" customFormat="1" ht="29.25" customHeight="1">
      <c r="B128" s="38"/>
      <c r="C128" s="87" t="s">
        <v>132</v>
      </c>
      <c r="D128" s="39"/>
      <c r="E128" s="39"/>
      <c r="F128" s="39"/>
      <c r="G128" s="39"/>
      <c r="H128" s="39"/>
      <c r="I128" s="39"/>
      <c r="J128" s="39"/>
      <c r="K128" s="39"/>
      <c r="L128" s="39"/>
      <c r="M128" s="282">
        <f>BK128</f>
        <v>0</v>
      </c>
      <c r="N128" s="283"/>
      <c r="O128" s="283"/>
      <c r="P128" s="283"/>
      <c r="Q128" s="283"/>
      <c r="R128" s="40"/>
      <c r="T128" s="86"/>
      <c r="U128" s="54"/>
      <c r="V128" s="54"/>
      <c r="W128" s="160">
        <f>W129+W206+W227</f>
        <v>0</v>
      </c>
      <c r="X128" s="160">
        <f>X129+X206+X227</f>
        <v>0</v>
      </c>
      <c r="Y128" s="54"/>
      <c r="Z128" s="161">
        <f>Z129+Z206+Z227</f>
        <v>0</v>
      </c>
      <c r="AA128" s="54"/>
      <c r="AB128" s="161">
        <f>AB129+AB206+AB227</f>
        <v>129.44783000000001</v>
      </c>
      <c r="AC128" s="54"/>
      <c r="AD128" s="162">
        <f>AD129+AD206+AD227</f>
        <v>0</v>
      </c>
      <c r="AT128" s="21" t="s">
        <v>89</v>
      </c>
      <c r="AU128" s="21" t="s">
        <v>144</v>
      </c>
      <c r="BK128" s="163">
        <f>BK129+BK206+BK227</f>
        <v>0</v>
      </c>
    </row>
    <row r="129" spans="2:65" s="9" customFormat="1" ht="37.35" customHeight="1">
      <c r="B129" s="164"/>
      <c r="C129" s="165"/>
      <c r="D129" s="166" t="s">
        <v>145</v>
      </c>
      <c r="E129" s="166"/>
      <c r="F129" s="166"/>
      <c r="G129" s="166"/>
      <c r="H129" s="166"/>
      <c r="I129" s="166"/>
      <c r="J129" s="166"/>
      <c r="K129" s="166"/>
      <c r="L129" s="166"/>
      <c r="M129" s="284">
        <f>BK129</f>
        <v>0</v>
      </c>
      <c r="N129" s="285"/>
      <c r="O129" s="285"/>
      <c r="P129" s="285"/>
      <c r="Q129" s="285"/>
      <c r="R129" s="167"/>
      <c r="T129" s="168"/>
      <c r="U129" s="165"/>
      <c r="V129" s="165"/>
      <c r="W129" s="169">
        <f>W130+W174+W177+W182+W195+W203</f>
        <v>0</v>
      </c>
      <c r="X129" s="169">
        <f>X130+X174+X177+X182+X195+X203</f>
        <v>0</v>
      </c>
      <c r="Y129" s="165"/>
      <c r="Z129" s="170">
        <f>Z130+Z174+Z177+Z182+Z195+Z203</f>
        <v>0</v>
      </c>
      <c r="AA129" s="165"/>
      <c r="AB129" s="170">
        <f>AB130+AB174+AB177+AB182+AB195+AB203</f>
        <v>129.44783000000001</v>
      </c>
      <c r="AC129" s="165"/>
      <c r="AD129" s="171">
        <f>AD130+AD174+AD177+AD182+AD195+AD203</f>
        <v>0</v>
      </c>
      <c r="AR129" s="172" t="s">
        <v>27</v>
      </c>
      <c r="AT129" s="173" t="s">
        <v>89</v>
      </c>
      <c r="AU129" s="173" t="s">
        <v>90</v>
      </c>
      <c r="AY129" s="172" t="s">
        <v>184</v>
      </c>
      <c r="BK129" s="174">
        <f>BK130+BK174+BK177+BK182+BK195+BK203</f>
        <v>0</v>
      </c>
    </row>
    <row r="130" spans="2:65" s="9" customFormat="1" ht="19.95" customHeight="1">
      <c r="B130" s="164"/>
      <c r="C130" s="165"/>
      <c r="D130" s="175" t="s">
        <v>146</v>
      </c>
      <c r="E130" s="175"/>
      <c r="F130" s="175"/>
      <c r="G130" s="175"/>
      <c r="H130" s="175"/>
      <c r="I130" s="175"/>
      <c r="J130" s="175"/>
      <c r="K130" s="175"/>
      <c r="L130" s="175"/>
      <c r="M130" s="286">
        <f>BK130</f>
        <v>0</v>
      </c>
      <c r="N130" s="287"/>
      <c r="O130" s="287"/>
      <c r="P130" s="287"/>
      <c r="Q130" s="287"/>
      <c r="R130" s="167"/>
      <c r="T130" s="168"/>
      <c r="U130" s="165"/>
      <c r="V130" s="165"/>
      <c r="W130" s="169">
        <f>SUM(W131:W173)</f>
        <v>0</v>
      </c>
      <c r="X130" s="169">
        <f>SUM(X131:X173)</f>
        <v>0</v>
      </c>
      <c r="Y130" s="165"/>
      <c r="Z130" s="170">
        <f>SUM(Z131:Z173)</f>
        <v>0</v>
      </c>
      <c r="AA130" s="165"/>
      <c r="AB130" s="170">
        <f>SUM(AB131:AB173)</f>
        <v>8.0000000000000002E-3</v>
      </c>
      <c r="AC130" s="165"/>
      <c r="AD130" s="171">
        <f>SUM(AD131:AD173)</f>
        <v>0</v>
      </c>
      <c r="AR130" s="172" t="s">
        <v>27</v>
      </c>
      <c r="AT130" s="173" t="s">
        <v>89</v>
      </c>
      <c r="AU130" s="173" t="s">
        <v>27</v>
      </c>
      <c r="AY130" s="172" t="s">
        <v>184</v>
      </c>
      <c r="BK130" s="174">
        <f>SUM(BK131:BK173)</f>
        <v>0</v>
      </c>
    </row>
    <row r="131" spans="2:65" s="1" customFormat="1" ht="31.5" customHeight="1">
      <c r="B131" s="38"/>
      <c r="C131" s="176" t="s">
        <v>27</v>
      </c>
      <c r="D131" s="176" t="s">
        <v>185</v>
      </c>
      <c r="E131" s="177" t="s">
        <v>186</v>
      </c>
      <c r="F131" s="298" t="s">
        <v>187</v>
      </c>
      <c r="G131" s="298"/>
      <c r="H131" s="298"/>
      <c r="I131" s="298"/>
      <c r="J131" s="178" t="s">
        <v>188</v>
      </c>
      <c r="K131" s="179">
        <v>40</v>
      </c>
      <c r="L131" s="180">
        <v>0</v>
      </c>
      <c r="M131" s="299">
        <v>0</v>
      </c>
      <c r="N131" s="300"/>
      <c r="O131" s="300"/>
      <c r="P131" s="279">
        <f>ROUND(V131*K131,2)</f>
        <v>0</v>
      </c>
      <c r="Q131" s="279"/>
      <c r="R131" s="40"/>
      <c r="T131" s="181" t="s">
        <v>26</v>
      </c>
      <c r="U131" s="47" t="s">
        <v>53</v>
      </c>
      <c r="V131" s="127">
        <f>L131+M131</f>
        <v>0</v>
      </c>
      <c r="W131" s="127">
        <f>ROUND(L131*K131,2)</f>
        <v>0</v>
      </c>
      <c r="X131" s="127">
        <f>ROUND(M131*K131,2)</f>
        <v>0</v>
      </c>
      <c r="Y131" s="39"/>
      <c r="Z131" s="182">
        <f>Y131*K131</f>
        <v>0</v>
      </c>
      <c r="AA131" s="182">
        <v>0</v>
      </c>
      <c r="AB131" s="182">
        <f>AA131*K131</f>
        <v>0</v>
      </c>
      <c r="AC131" s="182">
        <v>0</v>
      </c>
      <c r="AD131" s="183">
        <f>AC131*K131</f>
        <v>0</v>
      </c>
      <c r="AR131" s="21" t="s">
        <v>189</v>
      </c>
      <c r="AT131" s="21" t="s">
        <v>185</v>
      </c>
      <c r="AU131" s="21" t="s">
        <v>128</v>
      </c>
      <c r="AY131" s="21" t="s">
        <v>184</v>
      </c>
      <c r="BE131" s="114">
        <f>IF(U131="základní",P131,0)</f>
        <v>0</v>
      </c>
      <c r="BF131" s="114">
        <f>IF(U131="snížená",P131,0)</f>
        <v>0</v>
      </c>
      <c r="BG131" s="114">
        <f>IF(U131="zákl. přenesená",P131,0)</f>
        <v>0</v>
      </c>
      <c r="BH131" s="114">
        <f>IF(U131="sníž. přenesená",P131,0)</f>
        <v>0</v>
      </c>
      <c r="BI131" s="114">
        <f>IF(U131="nulová",P131,0)</f>
        <v>0</v>
      </c>
      <c r="BJ131" s="21" t="s">
        <v>27</v>
      </c>
      <c r="BK131" s="114">
        <f>ROUND(V131*K131,2)</f>
        <v>0</v>
      </c>
      <c r="BL131" s="21" t="s">
        <v>189</v>
      </c>
      <c r="BM131" s="21" t="s">
        <v>190</v>
      </c>
    </row>
    <row r="132" spans="2:65" s="10" customFormat="1" ht="22.5" customHeight="1">
      <c r="B132" s="184"/>
      <c r="C132" s="185"/>
      <c r="D132" s="185"/>
      <c r="E132" s="186" t="s">
        <v>26</v>
      </c>
      <c r="F132" s="301" t="s">
        <v>191</v>
      </c>
      <c r="G132" s="302"/>
      <c r="H132" s="302"/>
      <c r="I132" s="302"/>
      <c r="J132" s="185"/>
      <c r="K132" s="187">
        <v>40</v>
      </c>
      <c r="L132" s="185"/>
      <c r="M132" s="185"/>
      <c r="N132" s="185"/>
      <c r="O132" s="185"/>
      <c r="P132" s="185"/>
      <c r="Q132" s="185"/>
      <c r="R132" s="188"/>
      <c r="T132" s="189"/>
      <c r="U132" s="185"/>
      <c r="V132" s="185"/>
      <c r="W132" s="185"/>
      <c r="X132" s="185"/>
      <c r="Y132" s="185"/>
      <c r="Z132" s="185"/>
      <c r="AA132" s="185"/>
      <c r="AB132" s="185"/>
      <c r="AC132" s="185"/>
      <c r="AD132" s="190"/>
      <c r="AT132" s="191" t="s">
        <v>192</v>
      </c>
      <c r="AU132" s="191" t="s">
        <v>128</v>
      </c>
      <c r="AV132" s="10" t="s">
        <v>128</v>
      </c>
      <c r="AW132" s="10" t="s">
        <v>7</v>
      </c>
      <c r="AX132" s="10" t="s">
        <v>27</v>
      </c>
      <c r="AY132" s="191" t="s">
        <v>184</v>
      </c>
    </row>
    <row r="133" spans="2:65" s="1" customFormat="1" ht="31.5" customHeight="1">
      <c r="B133" s="38"/>
      <c r="C133" s="176" t="s">
        <v>128</v>
      </c>
      <c r="D133" s="176" t="s">
        <v>185</v>
      </c>
      <c r="E133" s="177" t="s">
        <v>193</v>
      </c>
      <c r="F133" s="298" t="s">
        <v>194</v>
      </c>
      <c r="G133" s="298"/>
      <c r="H133" s="298"/>
      <c r="I133" s="298"/>
      <c r="J133" s="178" t="s">
        <v>188</v>
      </c>
      <c r="K133" s="179">
        <v>4.2</v>
      </c>
      <c r="L133" s="180">
        <v>0</v>
      </c>
      <c r="M133" s="299">
        <v>0</v>
      </c>
      <c r="N133" s="300"/>
      <c r="O133" s="300"/>
      <c r="P133" s="279">
        <f>ROUND(V133*K133,2)</f>
        <v>0</v>
      </c>
      <c r="Q133" s="279"/>
      <c r="R133" s="40"/>
      <c r="T133" s="181" t="s">
        <v>26</v>
      </c>
      <c r="U133" s="47" t="s">
        <v>53</v>
      </c>
      <c r="V133" s="127">
        <f>L133+M133</f>
        <v>0</v>
      </c>
      <c r="W133" s="127">
        <f>ROUND(L133*K133,2)</f>
        <v>0</v>
      </c>
      <c r="X133" s="127">
        <f>ROUND(M133*K133,2)</f>
        <v>0</v>
      </c>
      <c r="Y133" s="39"/>
      <c r="Z133" s="182">
        <f>Y133*K133</f>
        <v>0</v>
      </c>
      <c r="AA133" s="182">
        <v>0</v>
      </c>
      <c r="AB133" s="182">
        <f>AA133*K133</f>
        <v>0</v>
      </c>
      <c r="AC133" s="182">
        <v>0</v>
      </c>
      <c r="AD133" s="183">
        <f>AC133*K133</f>
        <v>0</v>
      </c>
      <c r="AR133" s="21" t="s">
        <v>189</v>
      </c>
      <c r="AT133" s="21" t="s">
        <v>185</v>
      </c>
      <c r="AU133" s="21" t="s">
        <v>128</v>
      </c>
      <c r="AY133" s="21" t="s">
        <v>184</v>
      </c>
      <c r="BE133" s="114">
        <f>IF(U133="základní",P133,0)</f>
        <v>0</v>
      </c>
      <c r="BF133" s="114">
        <f>IF(U133="snížená",P133,0)</f>
        <v>0</v>
      </c>
      <c r="BG133" s="114">
        <f>IF(U133="zákl. přenesená",P133,0)</f>
        <v>0</v>
      </c>
      <c r="BH133" s="114">
        <f>IF(U133="sníž. přenesená",P133,0)</f>
        <v>0</v>
      </c>
      <c r="BI133" s="114">
        <f>IF(U133="nulová",P133,0)</f>
        <v>0</v>
      </c>
      <c r="BJ133" s="21" t="s">
        <v>27</v>
      </c>
      <c r="BK133" s="114">
        <f>ROUND(V133*K133,2)</f>
        <v>0</v>
      </c>
      <c r="BL133" s="21" t="s">
        <v>189</v>
      </c>
      <c r="BM133" s="21" t="s">
        <v>195</v>
      </c>
    </row>
    <row r="134" spans="2:65" s="10" customFormat="1" ht="31.5" customHeight="1">
      <c r="B134" s="184"/>
      <c r="C134" s="185"/>
      <c r="D134" s="185"/>
      <c r="E134" s="186" t="s">
        <v>26</v>
      </c>
      <c r="F134" s="301" t="s">
        <v>196</v>
      </c>
      <c r="G134" s="302"/>
      <c r="H134" s="302"/>
      <c r="I134" s="302"/>
      <c r="J134" s="185"/>
      <c r="K134" s="187">
        <v>4.2</v>
      </c>
      <c r="L134" s="185"/>
      <c r="M134" s="185"/>
      <c r="N134" s="185"/>
      <c r="O134" s="185"/>
      <c r="P134" s="185"/>
      <c r="Q134" s="185"/>
      <c r="R134" s="188"/>
      <c r="T134" s="189"/>
      <c r="U134" s="185"/>
      <c r="V134" s="185"/>
      <c r="W134" s="185"/>
      <c r="X134" s="185"/>
      <c r="Y134" s="185"/>
      <c r="Z134" s="185"/>
      <c r="AA134" s="185"/>
      <c r="AB134" s="185"/>
      <c r="AC134" s="185"/>
      <c r="AD134" s="190"/>
      <c r="AT134" s="191" t="s">
        <v>192</v>
      </c>
      <c r="AU134" s="191" t="s">
        <v>128</v>
      </c>
      <c r="AV134" s="10" t="s">
        <v>128</v>
      </c>
      <c r="AW134" s="10" t="s">
        <v>7</v>
      </c>
      <c r="AX134" s="10" t="s">
        <v>27</v>
      </c>
      <c r="AY134" s="191" t="s">
        <v>184</v>
      </c>
    </row>
    <row r="135" spans="2:65" s="1" customFormat="1" ht="31.5" customHeight="1">
      <c r="B135" s="38"/>
      <c r="C135" s="176" t="s">
        <v>197</v>
      </c>
      <c r="D135" s="176" t="s">
        <v>185</v>
      </c>
      <c r="E135" s="177" t="s">
        <v>198</v>
      </c>
      <c r="F135" s="298" t="s">
        <v>199</v>
      </c>
      <c r="G135" s="298"/>
      <c r="H135" s="298"/>
      <c r="I135" s="298"/>
      <c r="J135" s="178" t="s">
        <v>200</v>
      </c>
      <c r="K135" s="179">
        <v>1.26</v>
      </c>
      <c r="L135" s="180">
        <v>0</v>
      </c>
      <c r="M135" s="299">
        <v>0</v>
      </c>
      <c r="N135" s="300"/>
      <c r="O135" s="300"/>
      <c r="P135" s="279">
        <f>ROUND(V135*K135,2)</f>
        <v>0</v>
      </c>
      <c r="Q135" s="279"/>
      <c r="R135" s="40"/>
      <c r="T135" s="181" t="s">
        <v>26</v>
      </c>
      <c r="U135" s="47" t="s">
        <v>53</v>
      </c>
      <c r="V135" s="127">
        <f>L135+M135</f>
        <v>0</v>
      </c>
      <c r="W135" s="127">
        <f>ROUND(L135*K135,2)</f>
        <v>0</v>
      </c>
      <c r="X135" s="127">
        <f>ROUND(M135*K135,2)</f>
        <v>0</v>
      </c>
      <c r="Y135" s="39"/>
      <c r="Z135" s="182">
        <f>Y135*K135</f>
        <v>0</v>
      </c>
      <c r="AA135" s="182">
        <v>0</v>
      </c>
      <c r="AB135" s="182">
        <f>AA135*K135</f>
        <v>0</v>
      </c>
      <c r="AC135" s="182">
        <v>0</v>
      </c>
      <c r="AD135" s="183">
        <f>AC135*K135</f>
        <v>0</v>
      </c>
      <c r="AR135" s="21" t="s">
        <v>189</v>
      </c>
      <c r="AT135" s="21" t="s">
        <v>185</v>
      </c>
      <c r="AU135" s="21" t="s">
        <v>128</v>
      </c>
      <c r="AY135" s="21" t="s">
        <v>184</v>
      </c>
      <c r="BE135" s="114">
        <f>IF(U135="základní",P135,0)</f>
        <v>0</v>
      </c>
      <c r="BF135" s="114">
        <f>IF(U135="snížená",P135,0)</f>
        <v>0</v>
      </c>
      <c r="BG135" s="114">
        <f>IF(U135="zákl. přenesená",P135,0)</f>
        <v>0</v>
      </c>
      <c r="BH135" s="114">
        <f>IF(U135="sníž. přenesená",P135,0)</f>
        <v>0</v>
      </c>
      <c r="BI135" s="114">
        <f>IF(U135="nulová",P135,0)</f>
        <v>0</v>
      </c>
      <c r="BJ135" s="21" t="s">
        <v>27</v>
      </c>
      <c r="BK135" s="114">
        <f>ROUND(V135*K135,2)</f>
        <v>0</v>
      </c>
      <c r="BL135" s="21" t="s">
        <v>189</v>
      </c>
      <c r="BM135" s="21" t="s">
        <v>201</v>
      </c>
    </row>
    <row r="136" spans="2:65" s="10" customFormat="1" ht="22.5" customHeight="1">
      <c r="B136" s="184"/>
      <c r="C136" s="185"/>
      <c r="D136" s="185"/>
      <c r="E136" s="186" t="s">
        <v>26</v>
      </c>
      <c r="F136" s="301" t="s">
        <v>202</v>
      </c>
      <c r="G136" s="302"/>
      <c r="H136" s="302"/>
      <c r="I136" s="302"/>
      <c r="J136" s="185"/>
      <c r="K136" s="187">
        <v>1.26</v>
      </c>
      <c r="L136" s="185"/>
      <c r="M136" s="185"/>
      <c r="N136" s="185"/>
      <c r="O136" s="185"/>
      <c r="P136" s="185"/>
      <c r="Q136" s="185"/>
      <c r="R136" s="188"/>
      <c r="T136" s="189"/>
      <c r="U136" s="185"/>
      <c r="V136" s="185"/>
      <c r="W136" s="185"/>
      <c r="X136" s="185"/>
      <c r="Y136" s="185"/>
      <c r="Z136" s="185"/>
      <c r="AA136" s="185"/>
      <c r="AB136" s="185"/>
      <c r="AC136" s="185"/>
      <c r="AD136" s="190"/>
      <c r="AT136" s="191" t="s">
        <v>192</v>
      </c>
      <c r="AU136" s="191" t="s">
        <v>128</v>
      </c>
      <c r="AV136" s="10" t="s">
        <v>128</v>
      </c>
      <c r="AW136" s="10" t="s">
        <v>7</v>
      </c>
      <c r="AX136" s="10" t="s">
        <v>27</v>
      </c>
      <c r="AY136" s="191" t="s">
        <v>184</v>
      </c>
    </row>
    <row r="137" spans="2:65" s="1" customFormat="1" ht="31.5" customHeight="1">
      <c r="B137" s="38"/>
      <c r="C137" s="176" t="s">
        <v>189</v>
      </c>
      <c r="D137" s="176" t="s">
        <v>185</v>
      </c>
      <c r="E137" s="177" t="s">
        <v>203</v>
      </c>
      <c r="F137" s="298" t="s">
        <v>204</v>
      </c>
      <c r="G137" s="298"/>
      <c r="H137" s="298"/>
      <c r="I137" s="298"/>
      <c r="J137" s="178" t="s">
        <v>200</v>
      </c>
      <c r="K137" s="179">
        <v>35.502000000000002</v>
      </c>
      <c r="L137" s="180">
        <v>0</v>
      </c>
      <c r="M137" s="299">
        <v>0</v>
      </c>
      <c r="N137" s="300"/>
      <c r="O137" s="300"/>
      <c r="P137" s="279">
        <f>ROUND(V137*K137,2)</f>
        <v>0</v>
      </c>
      <c r="Q137" s="279"/>
      <c r="R137" s="40"/>
      <c r="T137" s="181" t="s">
        <v>26</v>
      </c>
      <c r="U137" s="47" t="s">
        <v>53</v>
      </c>
      <c r="V137" s="127">
        <f>L137+M137</f>
        <v>0</v>
      </c>
      <c r="W137" s="127">
        <f>ROUND(L137*K137,2)</f>
        <v>0</v>
      </c>
      <c r="X137" s="127">
        <f>ROUND(M137*K137,2)</f>
        <v>0</v>
      </c>
      <c r="Y137" s="39"/>
      <c r="Z137" s="182">
        <f>Y137*K137</f>
        <v>0</v>
      </c>
      <c r="AA137" s="182">
        <v>0</v>
      </c>
      <c r="AB137" s="182">
        <f>AA137*K137</f>
        <v>0</v>
      </c>
      <c r="AC137" s="182">
        <v>0</v>
      </c>
      <c r="AD137" s="183">
        <f>AC137*K137</f>
        <v>0</v>
      </c>
      <c r="AR137" s="21" t="s">
        <v>189</v>
      </c>
      <c r="AT137" s="21" t="s">
        <v>185</v>
      </c>
      <c r="AU137" s="21" t="s">
        <v>128</v>
      </c>
      <c r="AY137" s="21" t="s">
        <v>184</v>
      </c>
      <c r="BE137" s="114">
        <f>IF(U137="základní",P137,0)</f>
        <v>0</v>
      </c>
      <c r="BF137" s="114">
        <f>IF(U137="snížená",P137,0)</f>
        <v>0</v>
      </c>
      <c r="BG137" s="114">
        <f>IF(U137="zákl. přenesená",P137,0)</f>
        <v>0</v>
      </c>
      <c r="BH137" s="114">
        <f>IF(U137="sníž. přenesená",P137,0)</f>
        <v>0</v>
      </c>
      <c r="BI137" s="114">
        <f>IF(U137="nulová",P137,0)</f>
        <v>0</v>
      </c>
      <c r="BJ137" s="21" t="s">
        <v>27</v>
      </c>
      <c r="BK137" s="114">
        <f>ROUND(V137*K137,2)</f>
        <v>0</v>
      </c>
      <c r="BL137" s="21" t="s">
        <v>189</v>
      </c>
      <c r="BM137" s="21" t="s">
        <v>205</v>
      </c>
    </row>
    <row r="138" spans="2:65" s="10" customFormat="1" ht="31.5" customHeight="1">
      <c r="B138" s="184"/>
      <c r="C138" s="185"/>
      <c r="D138" s="185"/>
      <c r="E138" s="186" t="s">
        <v>26</v>
      </c>
      <c r="F138" s="301" t="s">
        <v>206</v>
      </c>
      <c r="G138" s="302"/>
      <c r="H138" s="302"/>
      <c r="I138" s="302"/>
      <c r="J138" s="185"/>
      <c r="K138" s="187">
        <v>4</v>
      </c>
      <c r="L138" s="185"/>
      <c r="M138" s="185"/>
      <c r="N138" s="185"/>
      <c r="O138" s="185"/>
      <c r="P138" s="185"/>
      <c r="Q138" s="185"/>
      <c r="R138" s="188"/>
      <c r="T138" s="189"/>
      <c r="U138" s="185"/>
      <c r="V138" s="185"/>
      <c r="W138" s="185"/>
      <c r="X138" s="185"/>
      <c r="Y138" s="185"/>
      <c r="Z138" s="185"/>
      <c r="AA138" s="185"/>
      <c r="AB138" s="185"/>
      <c r="AC138" s="185"/>
      <c r="AD138" s="190"/>
      <c r="AT138" s="191" t="s">
        <v>192</v>
      </c>
      <c r="AU138" s="191" t="s">
        <v>128</v>
      </c>
      <c r="AV138" s="10" t="s">
        <v>128</v>
      </c>
      <c r="AW138" s="10" t="s">
        <v>7</v>
      </c>
      <c r="AX138" s="10" t="s">
        <v>90</v>
      </c>
      <c r="AY138" s="191" t="s">
        <v>184</v>
      </c>
    </row>
    <row r="139" spans="2:65" s="10" customFormat="1" ht="31.5" customHeight="1">
      <c r="B139" s="184"/>
      <c r="C139" s="185"/>
      <c r="D139" s="185"/>
      <c r="E139" s="186" t="s">
        <v>26</v>
      </c>
      <c r="F139" s="296" t="s">
        <v>207</v>
      </c>
      <c r="G139" s="297"/>
      <c r="H139" s="297"/>
      <c r="I139" s="297"/>
      <c r="J139" s="185"/>
      <c r="K139" s="187">
        <v>1.25</v>
      </c>
      <c r="L139" s="185"/>
      <c r="M139" s="185"/>
      <c r="N139" s="185"/>
      <c r="O139" s="185"/>
      <c r="P139" s="185"/>
      <c r="Q139" s="185"/>
      <c r="R139" s="188"/>
      <c r="T139" s="189"/>
      <c r="U139" s="185"/>
      <c r="V139" s="185"/>
      <c r="W139" s="185"/>
      <c r="X139" s="185"/>
      <c r="Y139" s="185"/>
      <c r="Z139" s="185"/>
      <c r="AA139" s="185"/>
      <c r="AB139" s="185"/>
      <c r="AC139" s="185"/>
      <c r="AD139" s="190"/>
      <c r="AT139" s="191" t="s">
        <v>192</v>
      </c>
      <c r="AU139" s="191" t="s">
        <v>128</v>
      </c>
      <c r="AV139" s="10" t="s">
        <v>128</v>
      </c>
      <c r="AW139" s="10" t="s">
        <v>7</v>
      </c>
      <c r="AX139" s="10" t="s">
        <v>90</v>
      </c>
      <c r="AY139" s="191" t="s">
        <v>184</v>
      </c>
    </row>
    <row r="140" spans="2:65" s="10" customFormat="1" ht="31.5" customHeight="1">
      <c r="B140" s="184"/>
      <c r="C140" s="185"/>
      <c r="D140" s="185"/>
      <c r="E140" s="186" t="s">
        <v>26</v>
      </c>
      <c r="F140" s="296" t="s">
        <v>208</v>
      </c>
      <c r="G140" s="297"/>
      <c r="H140" s="297"/>
      <c r="I140" s="297"/>
      <c r="J140" s="185"/>
      <c r="K140" s="187">
        <v>30.251999999999999</v>
      </c>
      <c r="L140" s="185"/>
      <c r="M140" s="185"/>
      <c r="N140" s="185"/>
      <c r="O140" s="185"/>
      <c r="P140" s="185"/>
      <c r="Q140" s="185"/>
      <c r="R140" s="188"/>
      <c r="T140" s="189"/>
      <c r="U140" s="185"/>
      <c r="V140" s="185"/>
      <c r="W140" s="185"/>
      <c r="X140" s="185"/>
      <c r="Y140" s="185"/>
      <c r="Z140" s="185"/>
      <c r="AA140" s="185"/>
      <c r="AB140" s="185"/>
      <c r="AC140" s="185"/>
      <c r="AD140" s="190"/>
      <c r="AT140" s="191" t="s">
        <v>192</v>
      </c>
      <c r="AU140" s="191" t="s">
        <v>128</v>
      </c>
      <c r="AV140" s="10" t="s">
        <v>128</v>
      </c>
      <c r="AW140" s="10" t="s">
        <v>7</v>
      </c>
      <c r="AX140" s="10" t="s">
        <v>90</v>
      </c>
      <c r="AY140" s="191" t="s">
        <v>184</v>
      </c>
    </row>
    <row r="141" spans="2:65" s="11" customFormat="1" ht="22.5" customHeight="1">
      <c r="B141" s="192"/>
      <c r="C141" s="193"/>
      <c r="D141" s="193"/>
      <c r="E141" s="194" t="s">
        <v>26</v>
      </c>
      <c r="F141" s="306" t="s">
        <v>209</v>
      </c>
      <c r="G141" s="307"/>
      <c r="H141" s="307"/>
      <c r="I141" s="307"/>
      <c r="J141" s="193"/>
      <c r="K141" s="195">
        <v>35.502000000000002</v>
      </c>
      <c r="L141" s="193"/>
      <c r="M141" s="193"/>
      <c r="N141" s="193"/>
      <c r="O141" s="193"/>
      <c r="P141" s="193"/>
      <c r="Q141" s="193"/>
      <c r="R141" s="196"/>
      <c r="T141" s="197"/>
      <c r="U141" s="193"/>
      <c r="V141" s="193"/>
      <c r="W141" s="193"/>
      <c r="X141" s="193"/>
      <c r="Y141" s="193"/>
      <c r="Z141" s="193"/>
      <c r="AA141" s="193"/>
      <c r="AB141" s="193"/>
      <c r="AC141" s="193"/>
      <c r="AD141" s="198"/>
      <c r="AT141" s="199" t="s">
        <v>192</v>
      </c>
      <c r="AU141" s="199" t="s">
        <v>128</v>
      </c>
      <c r="AV141" s="11" t="s">
        <v>189</v>
      </c>
      <c r="AW141" s="11" t="s">
        <v>7</v>
      </c>
      <c r="AX141" s="11" t="s">
        <v>27</v>
      </c>
      <c r="AY141" s="199" t="s">
        <v>184</v>
      </c>
    </row>
    <row r="142" spans="2:65" s="1" customFormat="1" ht="31.5" customHeight="1">
      <c r="B142" s="38"/>
      <c r="C142" s="176" t="s">
        <v>210</v>
      </c>
      <c r="D142" s="176" t="s">
        <v>185</v>
      </c>
      <c r="E142" s="177" t="s">
        <v>211</v>
      </c>
      <c r="F142" s="298" t="s">
        <v>212</v>
      </c>
      <c r="G142" s="298"/>
      <c r="H142" s="298"/>
      <c r="I142" s="298"/>
      <c r="J142" s="178" t="s">
        <v>200</v>
      </c>
      <c r="K142" s="179">
        <v>36.049999999999997</v>
      </c>
      <c r="L142" s="180">
        <v>0</v>
      </c>
      <c r="M142" s="299">
        <v>0</v>
      </c>
      <c r="N142" s="300"/>
      <c r="O142" s="300"/>
      <c r="P142" s="279">
        <f>ROUND(V142*K142,2)</f>
        <v>0</v>
      </c>
      <c r="Q142" s="279"/>
      <c r="R142" s="40"/>
      <c r="T142" s="181" t="s">
        <v>26</v>
      </c>
      <c r="U142" s="47" t="s">
        <v>53</v>
      </c>
      <c r="V142" s="127">
        <f>L142+M142</f>
        <v>0</v>
      </c>
      <c r="W142" s="127">
        <f>ROUND(L142*K142,2)</f>
        <v>0</v>
      </c>
      <c r="X142" s="127">
        <f>ROUND(M142*K142,2)</f>
        <v>0</v>
      </c>
      <c r="Y142" s="39"/>
      <c r="Z142" s="182">
        <f>Y142*K142</f>
        <v>0</v>
      </c>
      <c r="AA142" s="182">
        <v>0</v>
      </c>
      <c r="AB142" s="182">
        <f>AA142*K142</f>
        <v>0</v>
      </c>
      <c r="AC142" s="182">
        <v>0</v>
      </c>
      <c r="AD142" s="183">
        <f>AC142*K142</f>
        <v>0</v>
      </c>
      <c r="AR142" s="21" t="s">
        <v>189</v>
      </c>
      <c r="AT142" s="21" t="s">
        <v>185</v>
      </c>
      <c r="AU142" s="21" t="s">
        <v>128</v>
      </c>
      <c r="AY142" s="21" t="s">
        <v>184</v>
      </c>
      <c r="BE142" s="114">
        <f>IF(U142="základní",P142,0)</f>
        <v>0</v>
      </c>
      <c r="BF142" s="114">
        <f>IF(U142="snížená",P142,0)</f>
        <v>0</v>
      </c>
      <c r="BG142" s="114">
        <f>IF(U142="zákl. přenesená",P142,0)</f>
        <v>0</v>
      </c>
      <c r="BH142" s="114">
        <f>IF(U142="sníž. přenesená",P142,0)</f>
        <v>0</v>
      </c>
      <c r="BI142" s="114">
        <f>IF(U142="nulová",P142,0)</f>
        <v>0</v>
      </c>
      <c r="BJ142" s="21" t="s">
        <v>27</v>
      </c>
      <c r="BK142" s="114">
        <f>ROUND(V142*K142,2)</f>
        <v>0</v>
      </c>
      <c r="BL142" s="21" t="s">
        <v>189</v>
      </c>
      <c r="BM142" s="21" t="s">
        <v>213</v>
      </c>
    </row>
    <row r="143" spans="2:65" s="12" customFormat="1" ht="31.5" customHeight="1">
      <c r="B143" s="200"/>
      <c r="C143" s="201"/>
      <c r="D143" s="201"/>
      <c r="E143" s="202" t="s">
        <v>26</v>
      </c>
      <c r="F143" s="294" t="s">
        <v>214</v>
      </c>
      <c r="G143" s="295"/>
      <c r="H143" s="295"/>
      <c r="I143" s="295"/>
      <c r="J143" s="201"/>
      <c r="K143" s="203" t="s">
        <v>26</v>
      </c>
      <c r="L143" s="201"/>
      <c r="M143" s="201"/>
      <c r="N143" s="201"/>
      <c r="O143" s="201"/>
      <c r="P143" s="201"/>
      <c r="Q143" s="201"/>
      <c r="R143" s="204"/>
      <c r="T143" s="205"/>
      <c r="U143" s="201"/>
      <c r="V143" s="201"/>
      <c r="W143" s="201"/>
      <c r="X143" s="201"/>
      <c r="Y143" s="201"/>
      <c r="Z143" s="201"/>
      <c r="AA143" s="201"/>
      <c r="AB143" s="201"/>
      <c r="AC143" s="201"/>
      <c r="AD143" s="206"/>
      <c r="AT143" s="207" t="s">
        <v>192</v>
      </c>
      <c r="AU143" s="207" t="s">
        <v>128</v>
      </c>
      <c r="AV143" s="12" t="s">
        <v>27</v>
      </c>
      <c r="AW143" s="12" t="s">
        <v>7</v>
      </c>
      <c r="AX143" s="12" t="s">
        <v>90</v>
      </c>
      <c r="AY143" s="207" t="s">
        <v>184</v>
      </c>
    </row>
    <row r="144" spans="2:65" s="10" customFormat="1" ht="22.5" customHeight="1">
      <c r="B144" s="184"/>
      <c r="C144" s="185"/>
      <c r="D144" s="185"/>
      <c r="E144" s="186" t="s">
        <v>26</v>
      </c>
      <c r="F144" s="296" t="s">
        <v>215</v>
      </c>
      <c r="G144" s="297"/>
      <c r="H144" s="297"/>
      <c r="I144" s="297"/>
      <c r="J144" s="185"/>
      <c r="K144" s="187">
        <v>36.049999999999997</v>
      </c>
      <c r="L144" s="185"/>
      <c r="M144" s="185"/>
      <c r="N144" s="185"/>
      <c r="O144" s="185"/>
      <c r="P144" s="185"/>
      <c r="Q144" s="185"/>
      <c r="R144" s="188"/>
      <c r="T144" s="189"/>
      <c r="U144" s="185"/>
      <c r="V144" s="185"/>
      <c r="W144" s="185"/>
      <c r="X144" s="185"/>
      <c r="Y144" s="185"/>
      <c r="Z144" s="185"/>
      <c r="AA144" s="185"/>
      <c r="AB144" s="185"/>
      <c r="AC144" s="185"/>
      <c r="AD144" s="190"/>
      <c r="AT144" s="191" t="s">
        <v>192</v>
      </c>
      <c r="AU144" s="191" t="s">
        <v>128</v>
      </c>
      <c r="AV144" s="10" t="s">
        <v>128</v>
      </c>
      <c r="AW144" s="10" t="s">
        <v>7</v>
      </c>
      <c r="AX144" s="10" t="s">
        <v>27</v>
      </c>
      <c r="AY144" s="191" t="s">
        <v>184</v>
      </c>
    </row>
    <row r="145" spans="2:65" s="1" customFormat="1" ht="31.5" customHeight="1">
      <c r="B145" s="38"/>
      <c r="C145" s="176" t="s">
        <v>216</v>
      </c>
      <c r="D145" s="176" t="s">
        <v>185</v>
      </c>
      <c r="E145" s="177" t="s">
        <v>217</v>
      </c>
      <c r="F145" s="298" t="s">
        <v>218</v>
      </c>
      <c r="G145" s="298"/>
      <c r="H145" s="298"/>
      <c r="I145" s="298"/>
      <c r="J145" s="178" t="s">
        <v>200</v>
      </c>
      <c r="K145" s="179">
        <v>2.4750000000000001</v>
      </c>
      <c r="L145" s="180">
        <v>0</v>
      </c>
      <c r="M145" s="299">
        <v>0</v>
      </c>
      <c r="N145" s="300"/>
      <c r="O145" s="300"/>
      <c r="P145" s="279">
        <f>ROUND(V145*K145,2)</f>
        <v>0</v>
      </c>
      <c r="Q145" s="279"/>
      <c r="R145" s="40"/>
      <c r="T145" s="181" t="s">
        <v>26</v>
      </c>
      <c r="U145" s="47" t="s">
        <v>53</v>
      </c>
      <c r="V145" s="127">
        <f>L145+M145</f>
        <v>0</v>
      </c>
      <c r="W145" s="127">
        <f>ROUND(L145*K145,2)</f>
        <v>0</v>
      </c>
      <c r="X145" s="127">
        <f>ROUND(M145*K145,2)</f>
        <v>0</v>
      </c>
      <c r="Y145" s="39"/>
      <c r="Z145" s="182">
        <f>Y145*K145</f>
        <v>0</v>
      </c>
      <c r="AA145" s="182">
        <v>0</v>
      </c>
      <c r="AB145" s="182">
        <f>AA145*K145</f>
        <v>0</v>
      </c>
      <c r="AC145" s="182">
        <v>0</v>
      </c>
      <c r="AD145" s="183">
        <f>AC145*K145</f>
        <v>0</v>
      </c>
      <c r="AR145" s="21" t="s">
        <v>189</v>
      </c>
      <c r="AT145" s="21" t="s">
        <v>185</v>
      </c>
      <c r="AU145" s="21" t="s">
        <v>128</v>
      </c>
      <c r="AY145" s="21" t="s">
        <v>184</v>
      </c>
      <c r="BE145" s="114">
        <f>IF(U145="základní",P145,0)</f>
        <v>0</v>
      </c>
      <c r="BF145" s="114">
        <f>IF(U145="snížená",P145,0)</f>
        <v>0</v>
      </c>
      <c r="BG145" s="114">
        <f>IF(U145="zákl. přenesená",P145,0)</f>
        <v>0</v>
      </c>
      <c r="BH145" s="114">
        <f>IF(U145="sníž. přenesená",P145,0)</f>
        <v>0</v>
      </c>
      <c r="BI145" s="114">
        <f>IF(U145="nulová",P145,0)</f>
        <v>0</v>
      </c>
      <c r="BJ145" s="21" t="s">
        <v>27</v>
      </c>
      <c r="BK145" s="114">
        <f>ROUND(V145*K145,2)</f>
        <v>0</v>
      </c>
      <c r="BL145" s="21" t="s">
        <v>189</v>
      </c>
      <c r="BM145" s="21" t="s">
        <v>219</v>
      </c>
    </row>
    <row r="146" spans="2:65" s="12" customFormat="1" ht="31.5" customHeight="1">
      <c r="B146" s="200"/>
      <c r="C146" s="201"/>
      <c r="D146" s="201"/>
      <c r="E146" s="202" t="s">
        <v>26</v>
      </c>
      <c r="F146" s="294" t="s">
        <v>220</v>
      </c>
      <c r="G146" s="295"/>
      <c r="H146" s="295"/>
      <c r="I146" s="295"/>
      <c r="J146" s="201"/>
      <c r="K146" s="203" t="s">
        <v>26</v>
      </c>
      <c r="L146" s="201"/>
      <c r="M146" s="201"/>
      <c r="N146" s="201"/>
      <c r="O146" s="201"/>
      <c r="P146" s="201"/>
      <c r="Q146" s="201"/>
      <c r="R146" s="204"/>
      <c r="T146" s="205"/>
      <c r="U146" s="201"/>
      <c r="V146" s="201"/>
      <c r="W146" s="201"/>
      <c r="X146" s="201"/>
      <c r="Y146" s="201"/>
      <c r="Z146" s="201"/>
      <c r="AA146" s="201"/>
      <c r="AB146" s="201"/>
      <c r="AC146" s="201"/>
      <c r="AD146" s="206"/>
      <c r="AT146" s="207" t="s">
        <v>192</v>
      </c>
      <c r="AU146" s="207" t="s">
        <v>128</v>
      </c>
      <c r="AV146" s="12" t="s">
        <v>27</v>
      </c>
      <c r="AW146" s="12" t="s">
        <v>7</v>
      </c>
      <c r="AX146" s="12" t="s">
        <v>90</v>
      </c>
      <c r="AY146" s="207" t="s">
        <v>184</v>
      </c>
    </row>
    <row r="147" spans="2:65" s="10" customFormat="1" ht="22.5" customHeight="1">
      <c r="B147" s="184"/>
      <c r="C147" s="185"/>
      <c r="D147" s="185"/>
      <c r="E147" s="186" t="s">
        <v>26</v>
      </c>
      <c r="F147" s="296" t="s">
        <v>221</v>
      </c>
      <c r="G147" s="297"/>
      <c r="H147" s="297"/>
      <c r="I147" s="297"/>
      <c r="J147" s="185"/>
      <c r="K147" s="187">
        <v>2.4750000000000001</v>
      </c>
      <c r="L147" s="185"/>
      <c r="M147" s="185"/>
      <c r="N147" s="185"/>
      <c r="O147" s="185"/>
      <c r="P147" s="185"/>
      <c r="Q147" s="185"/>
      <c r="R147" s="188"/>
      <c r="T147" s="189"/>
      <c r="U147" s="185"/>
      <c r="V147" s="185"/>
      <c r="W147" s="185"/>
      <c r="X147" s="185"/>
      <c r="Y147" s="185"/>
      <c r="Z147" s="185"/>
      <c r="AA147" s="185"/>
      <c r="AB147" s="185"/>
      <c r="AC147" s="185"/>
      <c r="AD147" s="190"/>
      <c r="AT147" s="191" t="s">
        <v>192</v>
      </c>
      <c r="AU147" s="191" t="s">
        <v>128</v>
      </c>
      <c r="AV147" s="10" t="s">
        <v>128</v>
      </c>
      <c r="AW147" s="10" t="s">
        <v>7</v>
      </c>
      <c r="AX147" s="10" t="s">
        <v>27</v>
      </c>
      <c r="AY147" s="191" t="s">
        <v>184</v>
      </c>
    </row>
    <row r="148" spans="2:65" s="1" customFormat="1" ht="31.5" customHeight="1">
      <c r="B148" s="38"/>
      <c r="C148" s="176" t="s">
        <v>222</v>
      </c>
      <c r="D148" s="176" t="s">
        <v>185</v>
      </c>
      <c r="E148" s="177" t="s">
        <v>223</v>
      </c>
      <c r="F148" s="298" t="s">
        <v>224</v>
      </c>
      <c r="G148" s="298"/>
      <c r="H148" s="298"/>
      <c r="I148" s="298"/>
      <c r="J148" s="178" t="s">
        <v>200</v>
      </c>
      <c r="K148" s="179">
        <v>2.4750000000000001</v>
      </c>
      <c r="L148" s="180">
        <v>0</v>
      </c>
      <c r="M148" s="299">
        <v>0</v>
      </c>
      <c r="N148" s="300"/>
      <c r="O148" s="300"/>
      <c r="P148" s="279">
        <f>ROUND(V148*K148,2)</f>
        <v>0</v>
      </c>
      <c r="Q148" s="279"/>
      <c r="R148" s="40"/>
      <c r="T148" s="181" t="s">
        <v>26</v>
      </c>
      <c r="U148" s="47" t="s">
        <v>53</v>
      </c>
      <c r="V148" s="127">
        <f>L148+M148</f>
        <v>0</v>
      </c>
      <c r="W148" s="127">
        <f>ROUND(L148*K148,2)</f>
        <v>0</v>
      </c>
      <c r="X148" s="127">
        <f>ROUND(M148*K148,2)</f>
        <v>0</v>
      </c>
      <c r="Y148" s="39"/>
      <c r="Z148" s="182">
        <f>Y148*K148</f>
        <v>0</v>
      </c>
      <c r="AA148" s="182">
        <v>0</v>
      </c>
      <c r="AB148" s="182">
        <f>AA148*K148</f>
        <v>0</v>
      </c>
      <c r="AC148" s="182">
        <v>0</v>
      </c>
      <c r="AD148" s="183">
        <f>AC148*K148</f>
        <v>0</v>
      </c>
      <c r="AR148" s="21" t="s">
        <v>189</v>
      </c>
      <c r="AT148" s="21" t="s">
        <v>185</v>
      </c>
      <c r="AU148" s="21" t="s">
        <v>128</v>
      </c>
      <c r="AY148" s="21" t="s">
        <v>184</v>
      </c>
      <c r="BE148" s="114">
        <f>IF(U148="základní",P148,0)</f>
        <v>0</v>
      </c>
      <c r="BF148" s="114">
        <f>IF(U148="snížená",P148,0)</f>
        <v>0</v>
      </c>
      <c r="BG148" s="114">
        <f>IF(U148="zákl. přenesená",P148,0)</f>
        <v>0</v>
      </c>
      <c r="BH148" s="114">
        <f>IF(U148="sníž. přenesená",P148,0)</f>
        <v>0</v>
      </c>
      <c r="BI148" s="114">
        <f>IF(U148="nulová",P148,0)</f>
        <v>0</v>
      </c>
      <c r="BJ148" s="21" t="s">
        <v>27</v>
      </c>
      <c r="BK148" s="114">
        <f>ROUND(V148*K148,2)</f>
        <v>0</v>
      </c>
      <c r="BL148" s="21" t="s">
        <v>189</v>
      </c>
      <c r="BM148" s="21" t="s">
        <v>225</v>
      </c>
    </row>
    <row r="149" spans="2:65" s="10" customFormat="1" ht="22.5" customHeight="1">
      <c r="B149" s="184"/>
      <c r="C149" s="185"/>
      <c r="D149" s="185"/>
      <c r="E149" s="186" t="s">
        <v>26</v>
      </c>
      <c r="F149" s="301" t="s">
        <v>226</v>
      </c>
      <c r="G149" s="302"/>
      <c r="H149" s="302"/>
      <c r="I149" s="302"/>
      <c r="J149" s="185"/>
      <c r="K149" s="187">
        <v>2.4750000000000001</v>
      </c>
      <c r="L149" s="185"/>
      <c r="M149" s="185"/>
      <c r="N149" s="185"/>
      <c r="O149" s="185"/>
      <c r="P149" s="185"/>
      <c r="Q149" s="185"/>
      <c r="R149" s="188"/>
      <c r="T149" s="189"/>
      <c r="U149" s="185"/>
      <c r="V149" s="185"/>
      <c r="W149" s="185"/>
      <c r="X149" s="185"/>
      <c r="Y149" s="185"/>
      <c r="Z149" s="185"/>
      <c r="AA149" s="185"/>
      <c r="AB149" s="185"/>
      <c r="AC149" s="185"/>
      <c r="AD149" s="190"/>
      <c r="AT149" s="191" t="s">
        <v>192</v>
      </c>
      <c r="AU149" s="191" t="s">
        <v>128</v>
      </c>
      <c r="AV149" s="10" t="s">
        <v>128</v>
      </c>
      <c r="AW149" s="10" t="s">
        <v>7</v>
      </c>
      <c r="AX149" s="10" t="s">
        <v>27</v>
      </c>
      <c r="AY149" s="191" t="s">
        <v>184</v>
      </c>
    </row>
    <row r="150" spans="2:65" s="1" customFormat="1" ht="31.5" customHeight="1">
      <c r="B150" s="38"/>
      <c r="C150" s="176" t="s">
        <v>227</v>
      </c>
      <c r="D150" s="176" t="s">
        <v>185</v>
      </c>
      <c r="E150" s="177" t="s">
        <v>228</v>
      </c>
      <c r="F150" s="298" t="s">
        <v>229</v>
      </c>
      <c r="G150" s="298"/>
      <c r="H150" s="298"/>
      <c r="I150" s="298"/>
      <c r="J150" s="178" t="s">
        <v>200</v>
      </c>
      <c r="K150" s="179">
        <v>2</v>
      </c>
      <c r="L150" s="180">
        <v>0</v>
      </c>
      <c r="M150" s="299">
        <v>0</v>
      </c>
      <c r="N150" s="300"/>
      <c r="O150" s="300"/>
      <c r="P150" s="279">
        <f>ROUND(V150*K150,2)</f>
        <v>0</v>
      </c>
      <c r="Q150" s="279"/>
      <c r="R150" s="40"/>
      <c r="T150" s="181" t="s">
        <v>26</v>
      </c>
      <c r="U150" s="47" t="s">
        <v>53</v>
      </c>
      <c r="V150" s="127">
        <f>L150+M150</f>
        <v>0</v>
      </c>
      <c r="W150" s="127">
        <f>ROUND(L150*K150,2)</f>
        <v>0</v>
      </c>
      <c r="X150" s="127">
        <f>ROUND(M150*K150,2)</f>
        <v>0</v>
      </c>
      <c r="Y150" s="39"/>
      <c r="Z150" s="182">
        <f>Y150*K150</f>
        <v>0</v>
      </c>
      <c r="AA150" s="182">
        <v>0</v>
      </c>
      <c r="AB150" s="182">
        <f>AA150*K150</f>
        <v>0</v>
      </c>
      <c r="AC150" s="182">
        <v>0</v>
      </c>
      <c r="AD150" s="183">
        <f>AC150*K150</f>
        <v>0</v>
      </c>
      <c r="AR150" s="21" t="s">
        <v>189</v>
      </c>
      <c r="AT150" s="21" t="s">
        <v>185</v>
      </c>
      <c r="AU150" s="21" t="s">
        <v>128</v>
      </c>
      <c r="AY150" s="21" t="s">
        <v>184</v>
      </c>
      <c r="BE150" s="114">
        <f>IF(U150="základní",P150,0)</f>
        <v>0</v>
      </c>
      <c r="BF150" s="114">
        <f>IF(U150="snížená",P150,0)</f>
        <v>0</v>
      </c>
      <c r="BG150" s="114">
        <f>IF(U150="zákl. přenesená",P150,0)</f>
        <v>0</v>
      </c>
      <c r="BH150" s="114">
        <f>IF(U150="sníž. přenesená",P150,0)</f>
        <v>0</v>
      </c>
      <c r="BI150" s="114">
        <f>IF(U150="nulová",P150,0)</f>
        <v>0</v>
      </c>
      <c r="BJ150" s="21" t="s">
        <v>27</v>
      </c>
      <c r="BK150" s="114">
        <f>ROUND(V150*K150,2)</f>
        <v>0</v>
      </c>
      <c r="BL150" s="21" t="s">
        <v>189</v>
      </c>
      <c r="BM150" s="21" t="s">
        <v>230</v>
      </c>
    </row>
    <row r="151" spans="2:65" s="10" customFormat="1" ht="22.5" customHeight="1">
      <c r="B151" s="184"/>
      <c r="C151" s="185"/>
      <c r="D151" s="185"/>
      <c r="E151" s="186" t="s">
        <v>26</v>
      </c>
      <c r="F151" s="301" t="s">
        <v>231</v>
      </c>
      <c r="G151" s="302"/>
      <c r="H151" s="302"/>
      <c r="I151" s="302"/>
      <c r="J151" s="185"/>
      <c r="K151" s="187">
        <v>2</v>
      </c>
      <c r="L151" s="185"/>
      <c r="M151" s="185"/>
      <c r="N151" s="185"/>
      <c r="O151" s="185"/>
      <c r="P151" s="185"/>
      <c r="Q151" s="185"/>
      <c r="R151" s="188"/>
      <c r="T151" s="189"/>
      <c r="U151" s="185"/>
      <c r="V151" s="185"/>
      <c r="W151" s="185"/>
      <c r="X151" s="185"/>
      <c r="Y151" s="185"/>
      <c r="Z151" s="185"/>
      <c r="AA151" s="185"/>
      <c r="AB151" s="185"/>
      <c r="AC151" s="185"/>
      <c r="AD151" s="190"/>
      <c r="AT151" s="191" t="s">
        <v>192</v>
      </c>
      <c r="AU151" s="191" t="s">
        <v>128</v>
      </c>
      <c r="AV151" s="10" t="s">
        <v>128</v>
      </c>
      <c r="AW151" s="10" t="s">
        <v>7</v>
      </c>
      <c r="AX151" s="10" t="s">
        <v>27</v>
      </c>
      <c r="AY151" s="191" t="s">
        <v>184</v>
      </c>
    </row>
    <row r="152" spans="2:65" s="1" customFormat="1" ht="31.5" customHeight="1">
      <c r="B152" s="38"/>
      <c r="C152" s="176" t="s">
        <v>232</v>
      </c>
      <c r="D152" s="176" t="s">
        <v>185</v>
      </c>
      <c r="E152" s="177" t="s">
        <v>233</v>
      </c>
      <c r="F152" s="298" t="s">
        <v>234</v>
      </c>
      <c r="G152" s="298"/>
      <c r="H152" s="298"/>
      <c r="I152" s="298"/>
      <c r="J152" s="178" t="s">
        <v>200</v>
      </c>
      <c r="K152" s="179">
        <v>2</v>
      </c>
      <c r="L152" s="180">
        <v>0</v>
      </c>
      <c r="M152" s="299">
        <v>0</v>
      </c>
      <c r="N152" s="300"/>
      <c r="O152" s="300"/>
      <c r="P152" s="279">
        <f>ROUND(V152*K152,2)</f>
        <v>0</v>
      </c>
      <c r="Q152" s="279"/>
      <c r="R152" s="40"/>
      <c r="T152" s="181" t="s">
        <v>26</v>
      </c>
      <c r="U152" s="47" t="s">
        <v>53</v>
      </c>
      <c r="V152" s="127">
        <f>L152+M152</f>
        <v>0</v>
      </c>
      <c r="W152" s="127">
        <f>ROUND(L152*K152,2)</f>
        <v>0</v>
      </c>
      <c r="X152" s="127">
        <f>ROUND(M152*K152,2)</f>
        <v>0</v>
      </c>
      <c r="Y152" s="39"/>
      <c r="Z152" s="182">
        <f>Y152*K152</f>
        <v>0</v>
      </c>
      <c r="AA152" s="182">
        <v>0</v>
      </c>
      <c r="AB152" s="182">
        <f>AA152*K152</f>
        <v>0</v>
      </c>
      <c r="AC152" s="182">
        <v>0</v>
      </c>
      <c r="AD152" s="183">
        <f>AC152*K152</f>
        <v>0</v>
      </c>
      <c r="AR152" s="21" t="s">
        <v>189</v>
      </c>
      <c r="AT152" s="21" t="s">
        <v>185</v>
      </c>
      <c r="AU152" s="21" t="s">
        <v>128</v>
      </c>
      <c r="AY152" s="21" t="s">
        <v>184</v>
      </c>
      <c r="BE152" s="114">
        <f>IF(U152="základní",P152,0)</f>
        <v>0</v>
      </c>
      <c r="BF152" s="114">
        <f>IF(U152="snížená",P152,0)</f>
        <v>0</v>
      </c>
      <c r="BG152" s="114">
        <f>IF(U152="zákl. přenesená",P152,0)</f>
        <v>0</v>
      </c>
      <c r="BH152" s="114">
        <f>IF(U152="sníž. přenesená",P152,0)</f>
        <v>0</v>
      </c>
      <c r="BI152" s="114">
        <f>IF(U152="nulová",P152,0)</f>
        <v>0</v>
      </c>
      <c r="BJ152" s="21" t="s">
        <v>27</v>
      </c>
      <c r="BK152" s="114">
        <f>ROUND(V152*K152,2)</f>
        <v>0</v>
      </c>
      <c r="BL152" s="21" t="s">
        <v>189</v>
      </c>
      <c r="BM152" s="21" t="s">
        <v>235</v>
      </c>
    </row>
    <row r="153" spans="2:65" s="10" customFormat="1" ht="22.5" customHeight="1">
      <c r="B153" s="184"/>
      <c r="C153" s="185"/>
      <c r="D153" s="185"/>
      <c r="E153" s="186" t="s">
        <v>26</v>
      </c>
      <c r="F153" s="301" t="s">
        <v>236</v>
      </c>
      <c r="G153" s="302"/>
      <c r="H153" s="302"/>
      <c r="I153" s="302"/>
      <c r="J153" s="185"/>
      <c r="K153" s="187">
        <v>2</v>
      </c>
      <c r="L153" s="185"/>
      <c r="M153" s="185"/>
      <c r="N153" s="185"/>
      <c r="O153" s="185"/>
      <c r="P153" s="185"/>
      <c r="Q153" s="185"/>
      <c r="R153" s="188"/>
      <c r="T153" s="189"/>
      <c r="U153" s="185"/>
      <c r="V153" s="185"/>
      <c r="W153" s="185"/>
      <c r="X153" s="185"/>
      <c r="Y153" s="185"/>
      <c r="Z153" s="185"/>
      <c r="AA153" s="185"/>
      <c r="AB153" s="185"/>
      <c r="AC153" s="185"/>
      <c r="AD153" s="190"/>
      <c r="AT153" s="191" t="s">
        <v>192</v>
      </c>
      <c r="AU153" s="191" t="s">
        <v>128</v>
      </c>
      <c r="AV153" s="10" t="s">
        <v>128</v>
      </c>
      <c r="AW153" s="10" t="s">
        <v>7</v>
      </c>
      <c r="AX153" s="10" t="s">
        <v>27</v>
      </c>
      <c r="AY153" s="191" t="s">
        <v>184</v>
      </c>
    </row>
    <row r="154" spans="2:65" s="1" customFormat="1" ht="31.5" customHeight="1">
      <c r="B154" s="38"/>
      <c r="C154" s="176" t="s">
        <v>32</v>
      </c>
      <c r="D154" s="176" t="s">
        <v>185</v>
      </c>
      <c r="E154" s="177" t="s">
        <v>237</v>
      </c>
      <c r="F154" s="298" t="s">
        <v>238</v>
      </c>
      <c r="G154" s="298"/>
      <c r="H154" s="298"/>
      <c r="I154" s="298"/>
      <c r="J154" s="178" t="s">
        <v>188</v>
      </c>
      <c r="K154" s="179">
        <v>40</v>
      </c>
      <c r="L154" s="180">
        <v>0</v>
      </c>
      <c r="M154" s="299">
        <v>0</v>
      </c>
      <c r="N154" s="300"/>
      <c r="O154" s="300"/>
      <c r="P154" s="279">
        <f>ROUND(V154*K154,2)</f>
        <v>0</v>
      </c>
      <c r="Q154" s="279"/>
      <c r="R154" s="40"/>
      <c r="T154" s="181" t="s">
        <v>26</v>
      </c>
      <c r="U154" s="47" t="s">
        <v>53</v>
      </c>
      <c r="V154" s="127">
        <f>L154+M154</f>
        <v>0</v>
      </c>
      <c r="W154" s="127">
        <f>ROUND(L154*K154,2)</f>
        <v>0</v>
      </c>
      <c r="X154" s="127">
        <f>ROUND(M154*K154,2)</f>
        <v>0</v>
      </c>
      <c r="Y154" s="39"/>
      <c r="Z154" s="182">
        <f>Y154*K154</f>
        <v>0</v>
      </c>
      <c r="AA154" s="182">
        <v>0</v>
      </c>
      <c r="AB154" s="182">
        <f>AA154*K154</f>
        <v>0</v>
      </c>
      <c r="AC154" s="182">
        <v>0</v>
      </c>
      <c r="AD154" s="183">
        <f>AC154*K154</f>
        <v>0</v>
      </c>
      <c r="AR154" s="21" t="s">
        <v>189</v>
      </c>
      <c r="AT154" s="21" t="s">
        <v>185</v>
      </c>
      <c r="AU154" s="21" t="s">
        <v>128</v>
      </c>
      <c r="AY154" s="21" t="s">
        <v>184</v>
      </c>
      <c r="BE154" s="114">
        <f>IF(U154="základní",P154,0)</f>
        <v>0</v>
      </c>
      <c r="BF154" s="114">
        <f>IF(U154="snížená",P154,0)</f>
        <v>0</v>
      </c>
      <c r="BG154" s="114">
        <f>IF(U154="zákl. přenesená",P154,0)</f>
        <v>0</v>
      </c>
      <c r="BH154" s="114">
        <f>IF(U154="sníž. přenesená",P154,0)</f>
        <v>0</v>
      </c>
      <c r="BI154" s="114">
        <f>IF(U154="nulová",P154,0)</f>
        <v>0</v>
      </c>
      <c r="BJ154" s="21" t="s">
        <v>27</v>
      </c>
      <c r="BK154" s="114">
        <f>ROUND(V154*K154,2)</f>
        <v>0</v>
      </c>
      <c r="BL154" s="21" t="s">
        <v>189</v>
      </c>
      <c r="BM154" s="21" t="s">
        <v>239</v>
      </c>
    </row>
    <row r="155" spans="2:65" s="10" customFormat="1" ht="22.5" customHeight="1">
      <c r="B155" s="184"/>
      <c r="C155" s="185"/>
      <c r="D155" s="185"/>
      <c r="E155" s="186" t="s">
        <v>26</v>
      </c>
      <c r="F155" s="301" t="s">
        <v>240</v>
      </c>
      <c r="G155" s="302"/>
      <c r="H155" s="302"/>
      <c r="I155" s="302"/>
      <c r="J155" s="185"/>
      <c r="K155" s="187">
        <v>40</v>
      </c>
      <c r="L155" s="185"/>
      <c r="M155" s="185"/>
      <c r="N155" s="185"/>
      <c r="O155" s="185"/>
      <c r="P155" s="185"/>
      <c r="Q155" s="185"/>
      <c r="R155" s="188"/>
      <c r="T155" s="189"/>
      <c r="U155" s="185"/>
      <c r="V155" s="185"/>
      <c r="W155" s="185"/>
      <c r="X155" s="185"/>
      <c r="Y155" s="185"/>
      <c r="Z155" s="185"/>
      <c r="AA155" s="185"/>
      <c r="AB155" s="185"/>
      <c r="AC155" s="185"/>
      <c r="AD155" s="190"/>
      <c r="AT155" s="191" t="s">
        <v>192</v>
      </c>
      <c r="AU155" s="191" t="s">
        <v>128</v>
      </c>
      <c r="AV155" s="10" t="s">
        <v>128</v>
      </c>
      <c r="AW155" s="10" t="s">
        <v>7</v>
      </c>
      <c r="AX155" s="10" t="s">
        <v>27</v>
      </c>
      <c r="AY155" s="191" t="s">
        <v>184</v>
      </c>
    </row>
    <row r="156" spans="2:65" s="1" customFormat="1" ht="31.5" customHeight="1">
      <c r="B156" s="38"/>
      <c r="C156" s="176" t="s">
        <v>241</v>
      </c>
      <c r="D156" s="176" t="s">
        <v>185</v>
      </c>
      <c r="E156" s="177" t="s">
        <v>242</v>
      </c>
      <c r="F156" s="298" t="s">
        <v>243</v>
      </c>
      <c r="G156" s="298"/>
      <c r="H156" s="298"/>
      <c r="I156" s="298"/>
      <c r="J156" s="178" t="s">
        <v>200</v>
      </c>
      <c r="K156" s="179">
        <v>36.049999999999997</v>
      </c>
      <c r="L156" s="180">
        <v>0</v>
      </c>
      <c r="M156" s="299">
        <v>0</v>
      </c>
      <c r="N156" s="300"/>
      <c r="O156" s="300"/>
      <c r="P156" s="279">
        <f>ROUND(V156*K156,2)</f>
        <v>0</v>
      </c>
      <c r="Q156" s="279"/>
      <c r="R156" s="40"/>
      <c r="T156" s="181" t="s">
        <v>26</v>
      </c>
      <c r="U156" s="47" t="s">
        <v>53</v>
      </c>
      <c r="V156" s="127">
        <f>L156+M156</f>
        <v>0</v>
      </c>
      <c r="W156" s="127">
        <f>ROUND(L156*K156,2)</f>
        <v>0</v>
      </c>
      <c r="X156" s="127">
        <f>ROUND(M156*K156,2)</f>
        <v>0</v>
      </c>
      <c r="Y156" s="39"/>
      <c r="Z156" s="182">
        <f>Y156*K156</f>
        <v>0</v>
      </c>
      <c r="AA156" s="182">
        <v>0</v>
      </c>
      <c r="AB156" s="182">
        <f>AA156*K156</f>
        <v>0</v>
      </c>
      <c r="AC156" s="182">
        <v>0</v>
      </c>
      <c r="AD156" s="183">
        <f>AC156*K156</f>
        <v>0</v>
      </c>
      <c r="AR156" s="21" t="s">
        <v>189</v>
      </c>
      <c r="AT156" s="21" t="s">
        <v>185</v>
      </c>
      <c r="AU156" s="21" t="s">
        <v>128</v>
      </c>
      <c r="AY156" s="21" t="s">
        <v>184</v>
      </c>
      <c r="BE156" s="114">
        <f>IF(U156="základní",P156,0)</f>
        <v>0</v>
      </c>
      <c r="BF156" s="114">
        <f>IF(U156="snížená",P156,0)</f>
        <v>0</v>
      </c>
      <c r="BG156" s="114">
        <f>IF(U156="zákl. přenesená",P156,0)</f>
        <v>0</v>
      </c>
      <c r="BH156" s="114">
        <f>IF(U156="sníž. přenesená",P156,0)</f>
        <v>0</v>
      </c>
      <c r="BI156" s="114">
        <f>IF(U156="nulová",P156,0)</f>
        <v>0</v>
      </c>
      <c r="BJ156" s="21" t="s">
        <v>27</v>
      </c>
      <c r="BK156" s="114">
        <f>ROUND(V156*K156,2)</f>
        <v>0</v>
      </c>
      <c r="BL156" s="21" t="s">
        <v>189</v>
      </c>
      <c r="BM156" s="21" t="s">
        <v>244</v>
      </c>
    </row>
    <row r="157" spans="2:65" s="10" customFormat="1" ht="31.5" customHeight="1">
      <c r="B157" s="184"/>
      <c r="C157" s="185"/>
      <c r="D157" s="185"/>
      <c r="E157" s="186" t="s">
        <v>26</v>
      </c>
      <c r="F157" s="301" t="s">
        <v>245</v>
      </c>
      <c r="G157" s="302"/>
      <c r="H157" s="302"/>
      <c r="I157" s="302"/>
      <c r="J157" s="185"/>
      <c r="K157" s="187">
        <v>36.049999999999997</v>
      </c>
      <c r="L157" s="185"/>
      <c r="M157" s="185"/>
      <c r="N157" s="185"/>
      <c r="O157" s="185"/>
      <c r="P157" s="185"/>
      <c r="Q157" s="185"/>
      <c r="R157" s="188"/>
      <c r="T157" s="189"/>
      <c r="U157" s="185"/>
      <c r="V157" s="185"/>
      <c r="W157" s="185"/>
      <c r="X157" s="185"/>
      <c r="Y157" s="185"/>
      <c r="Z157" s="185"/>
      <c r="AA157" s="185"/>
      <c r="AB157" s="185"/>
      <c r="AC157" s="185"/>
      <c r="AD157" s="190"/>
      <c r="AT157" s="191" t="s">
        <v>192</v>
      </c>
      <c r="AU157" s="191" t="s">
        <v>128</v>
      </c>
      <c r="AV157" s="10" t="s">
        <v>128</v>
      </c>
      <c r="AW157" s="10" t="s">
        <v>7</v>
      </c>
      <c r="AX157" s="10" t="s">
        <v>27</v>
      </c>
      <c r="AY157" s="191" t="s">
        <v>184</v>
      </c>
    </row>
    <row r="158" spans="2:65" s="1" customFormat="1" ht="22.5" customHeight="1">
      <c r="B158" s="38"/>
      <c r="C158" s="176" t="s">
        <v>246</v>
      </c>
      <c r="D158" s="176" t="s">
        <v>185</v>
      </c>
      <c r="E158" s="177" t="s">
        <v>247</v>
      </c>
      <c r="F158" s="298" t="s">
        <v>248</v>
      </c>
      <c r="G158" s="298"/>
      <c r="H158" s="298"/>
      <c r="I158" s="298"/>
      <c r="J158" s="178" t="s">
        <v>200</v>
      </c>
      <c r="K158" s="179">
        <v>36.049999999999997</v>
      </c>
      <c r="L158" s="180">
        <v>0</v>
      </c>
      <c r="M158" s="299">
        <v>0</v>
      </c>
      <c r="N158" s="300"/>
      <c r="O158" s="300"/>
      <c r="P158" s="279">
        <f>ROUND(V158*K158,2)</f>
        <v>0</v>
      </c>
      <c r="Q158" s="279"/>
      <c r="R158" s="40"/>
      <c r="T158" s="181" t="s">
        <v>26</v>
      </c>
      <c r="U158" s="47" t="s">
        <v>53</v>
      </c>
      <c r="V158" s="127">
        <f>L158+M158</f>
        <v>0</v>
      </c>
      <c r="W158" s="127">
        <f>ROUND(L158*K158,2)</f>
        <v>0</v>
      </c>
      <c r="X158" s="127">
        <f>ROUND(M158*K158,2)</f>
        <v>0</v>
      </c>
      <c r="Y158" s="39"/>
      <c r="Z158" s="182">
        <f>Y158*K158</f>
        <v>0</v>
      </c>
      <c r="AA158" s="182">
        <v>0</v>
      </c>
      <c r="AB158" s="182">
        <f>AA158*K158</f>
        <v>0</v>
      </c>
      <c r="AC158" s="182">
        <v>0</v>
      </c>
      <c r="AD158" s="183">
        <f>AC158*K158</f>
        <v>0</v>
      </c>
      <c r="AR158" s="21" t="s">
        <v>189</v>
      </c>
      <c r="AT158" s="21" t="s">
        <v>185</v>
      </c>
      <c r="AU158" s="21" t="s">
        <v>128</v>
      </c>
      <c r="AY158" s="21" t="s">
        <v>184</v>
      </c>
      <c r="BE158" s="114">
        <f>IF(U158="základní",P158,0)</f>
        <v>0</v>
      </c>
      <c r="BF158" s="114">
        <f>IF(U158="snížená",P158,0)</f>
        <v>0</v>
      </c>
      <c r="BG158" s="114">
        <f>IF(U158="zákl. přenesená",P158,0)</f>
        <v>0</v>
      </c>
      <c r="BH158" s="114">
        <f>IF(U158="sníž. přenesená",P158,0)</f>
        <v>0</v>
      </c>
      <c r="BI158" s="114">
        <f>IF(U158="nulová",P158,0)</f>
        <v>0</v>
      </c>
      <c r="BJ158" s="21" t="s">
        <v>27</v>
      </c>
      <c r="BK158" s="114">
        <f>ROUND(V158*K158,2)</f>
        <v>0</v>
      </c>
      <c r="BL158" s="21" t="s">
        <v>189</v>
      </c>
      <c r="BM158" s="21" t="s">
        <v>249</v>
      </c>
    </row>
    <row r="159" spans="2:65" s="10" customFormat="1" ht="22.5" customHeight="1">
      <c r="B159" s="184"/>
      <c r="C159" s="185"/>
      <c r="D159" s="185"/>
      <c r="E159" s="186" t="s">
        <v>26</v>
      </c>
      <c r="F159" s="301" t="s">
        <v>250</v>
      </c>
      <c r="G159" s="302"/>
      <c r="H159" s="302"/>
      <c r="I159" s="302"/>
      <c r="J159" s="185"/>
      <c r="K159" s="187">
        <v>36.049999999999997</v>
      </c>
      <c r="L159" s="185"/>
      <c r="M159" s="185"/>
      <c r="N159" s="185"/>
      <c r="O159" s="185"/>
      <c r="P159" s="185"/>
      <c r="Q159" s="185"/>
      <c r="R159" s="188"/>
      <c r="T159" s="189"/>
      <c r="U159" s="185"/>
      <c r="V159" s="185"/>
      <c r="W159" s="185"/>
      <c r="X159" s="185"/>
      <c r="Y159" s="185"/>
      <c r="Z159" s="185"/>
      <c r="AA159" s="185"/>
      <c r="AB159" s="185"/>
      <c r="AC159" s="185"/>
      <c r="AD159" s="190"/>
      <c r="AT159" s="191" t="s">
        <v>192</v>
      </c>
      <c r="AU159" s="191" t="s">
        <v>128</v>
      </c>
      <c r="AV159" s="10" t="s">
        <v>128</v>
      </c>
      <c r="AW159" s="10" t="s">
        <v>7</v>
      </c>
      <c r="AX159" s="10" t="s">
        <v>27</v>
      </c>
      <c r="AY159" s="191" t="s">
        <v>184</v>
      </c>
    </row>
    <row r="160" spans="2:65" s="1" customFormat="1" ht="22.5" customHeight="1">
      <c r="B160" s="38"/>
      <c r="C160" s="176" t="s">
        <v>251</v>
      </c>
      <c r="D160" s="176" t="s">
        <v>185</v>
      </c>
      <c r="E160" s="177" t="s">
        <v>252</v>
      </c>
      <c r="F160" s="298" t="s">
        <v>253</v>
      </c>
      <c r="G160" s="298"/>
      <c r="H160" s="298"/>
      <c r="I160" s="298"/>
      <c r="J160" s="178" t="s">
        <v>188</v>
      </c>
      <c r="K160" s="179">
        <v>40</v>
      </c>
      <c r="L160" s="180">
        <v>0</v>
      </c>
      <c r="M160" s="299">
        <v>0</v>
      </c>
      <c r="N160" s="300"/>
      <c r="O160" s="300"/>
      <c r="P160" s="279">
        <f>ROUND(V160*K160,2)</f>
        <v>0</v>
      </c>
      <c r="Q160" s="279"/>
      <c r="R160" s="40"/>
      <c r="T160" s="181" t="s">
        <v>26</v>
      </c>
      <c r="U160" s="47" t="s">
        <v>53</v>
      </c>
      <c r="V160" s="127">
        <f>L160+M160</f>
        <v>0</v>
      </c>
      <c r="W160" s="127">
        <f>ROUND(L160*K160,2)</f>
        <v>0</v>
      </c>
      <c r="X160" s="127">
        <f>ROUND(M160*K160,2)</f>
        <v>0</v>
      </c>
      <c r="Y160" s="39"/>
      <c r="Z160" s="182">
        <f>Y160*K160</f>
        <v>0</v>
      </c>
      <c r="AA160" s="182">
        <v>0</v>
      </c>
      <c r="AB160" s="182">
        <f>AA160*K160</f>
        <v>0</v>
      </c>
      <c r="AC160" s="182">
        <v>0</v>
      </c>
      <c r="AD160" s="183">
        <f>AC160*K160</f>
        <v>0</v>
      </c>
      <c r="AR160" s="21" t="s">
        <v>189</v>
      </c>
      <c r="AT160" s="21" t="s">
        <v>185</v>
      </c>
      <c r="AU160" s="21" t="s">
        <v>128</v>
      </c>
      <c r="AY160" s="21" t="s">
        <v>184</v>
      </c>
      <c r="BE160" s="114">
        <f>IF(U160="základní",P160,0)</f>
        <v>0</v>
      </c>
      <c r="BF160" s="114">
        <f>IF(U160="snížená",P160,0)</f>
        <v>0</v>
      </c>
      <c r="BG160" s="114">
        <f>IF(U160="zákl. přenesená",P160,0)</f>
        <v>0</v>
      </c>
      <c r="BH160" s="114">
        <f>IF(U160="sníž. přenesená",P160,0)</f>
        <v>0</v>
      </c>
      <c r="BI160" s="114">
        <f>IF(U160="nulová",P160,0)</f>
        <v>0</v>
      </c>
      <c r="BJ160" s="21" t="s">
        <v>27</v>
      </c>
      <c r="BK160" s="114">
        <f>ROUND(V160*K160,2)</f>
        <v>0</v>
      </c>
      <c r="BL160" s="21" t="s">
        <v>189</v>
      </c>
      <c r="BM160" s="21" t="s">
        <v>254</v>
      </c>
    </row>
    <row r="161" spans="2:65" s="10" customFormat="1" ht="22.5" customHeight="1">
      <c r="B161" s="184"/>
      <c r="C161" s="185"/>
      <c r="D161" s="185"/>
      <c r="E161" s="186" t="s">
        <v>26</v>
      </c>
      <c r="F161" s="301" t="s">
        <v>255</v>
      </c>
      <c r="G161" s="302"/>
      <c r="H161" s="302"/>
      <c r="I161" s="302"/>
      <c r="J161" s="185"/>
      <c r="K161" s="187">
        <v>40</v>
      </c>
      <c r="L161" s="185"/>
      <c r="M161" s="185"/>
      <c r="N161" s="185"/>
      <c r="O161" s="185"/>
      <c r="P161" s="185"/>
      <c r="Q161" s="185"/>
      <c r="R161" s="188"/>
      <c r="T161" s="189"/>
      <c r="U161" s="185"/>
      <c r="V161" s="185"/>
      <c r="W161" s="185"/>
      <c r="X161" s="185"/>
      <c r="Y161" s="185"/>
      <c r="Z161" s="185"/>
      <c r="AA161" s="185"/>
      <c r="AB161" s="185"/>
      <c r="AC161" s="185"/>
      <c r="AD161" s="190"/>
      <c r="AT161" s="191" t="s">
        <v>192</v>
      </c>
      <c r="AU161" s="191" t="s">
        <v>128</v>
      </c>
      <c r="AV161" s="10" t="s">
        <v>128</v>
      </c>
      <c r="AW161" s="10" t="s">
        <v>7</v>
      </c>
      <c r="AX161" s="10" t="s">
        <v>27</v>
      </c>
      <c r="AY161" s="191" t="s">
        <v>184</v>
      </c>
    </row>
    <row r="162" spans="2:65" s="1" customFormat="1" ht="31.5" customHeight="1">
      <c r="B162" s="38"/>
      <c r="C162" s="176" t="s">
        <v>256</v>
      </c>
      <c r="D162" s="176" t="s">
        <v>185</v>
      </c>
      <c r="E162" s="177" t="s">
        <v>257</v>
      </c>
      <c r="F162" s="298" t="s">
        <v>258</v>
      </c>
      <c r="G162" s="298"/>
      <c r="H162" s="298"/>
      <c r="I162" s="298"/>
      <c r="J162" s="178" t="s">
        <v>200</v>
      </c>
      <c r="K162" s="179">
        <v>5.25</v>
      </c>
      <c r="L162" s="180">
        <v>0</v>
      </c>
      <c r="M162" s="299">
        <v>0</v>
      </c>
      <c r="N162" s="300"/>
      <c r="O162" s="300"/>
      <c r="P162" s="279">
        <f>ROUND(V162*K162,2)</f>
        <v>0</v>
      </c>
      <c r="Q162" s="279"/>
      <c r="R162" s="40"/>
      <c r="T162" s="181" t="s">
        <v>26</v>
      </c>
      <c r="U162" s="47" t="s">
        <v>53</v>
      </c>
      <c r="V162" s="127">
        <f>L162+M162</f>
        <v>0</v>
      </c>
      <c r="W162" s="127">
        <f>ROUND(L162*K162,2)</f>
        <v>0</v>
      </c>
      <c r="X162" s="127">
        <f>ROUND(M162*K162,2)</f>
        <v>0</v>
      </c>
      <c r="Y162" s="39"/>
      <c r="Z162" s="182">
        <f>Y162*K162</f>
        <v>0</v>
      </c>
      <c r="AA162" s="182">
        <v>0</v>
      </c>
      <c r="AB162" s="182">
        <f>AA162*K162</f>
        <v>0</v>
      </c>
      <c r="AC162" s="182">
        <v>0</v>
      </c>
      <c r="AD162" s="183">
        <f>AC162*K162</f>
        <v>0</v>
      </c>
      <c r="AR162" s="21" t="s">
        <v>189</v>
      </c>
      <c r="AT162" s="21" t="s">
        <v>185</v>
      </c>
      <c r="AU162" s="21" t="s">
        <v>128</v>
      </c>
      <c r="AY162" s="21" t="s">
        <v>184</v>
      </c>
      <c r="BE162" s="114">
        <f>IF(U162="základní",P162,0)</f>
        <v>0</v>
      </c>
      <c r="BF162" s="114">
        <f>IF(U162="snížená",P162,0)</f>
        <v>0</v>
      </c>
      <c r="BG162" s="114">
        <f>IF(U162="zákl. přenesená",P162,0)</f>
        <v>0</v>
      </c>
      <c r="BH162" s="114">
        <f>IF(U162="sníž. přenesená",P162,0)</f>
        <v>0</v>
      </c>
      <c r="BI162" s="114">
        <f>IF(U162="nulová",P162,0)</f>
        <v>0</v>
      </c>
      <c r="BJ162" s="21" t="s">
        <v>27</v>
      </c>
      <c r="BK162" s="114">
        <f>ROUND(V162*K162,2)</f>
        <v>0</v>
      </c>
      <c r="BL162" s="21" t="s">
        <v>189</v>
      </c>
      <c r="BM162" s="21" t="s">
        <v>259</v>
      </c>
    </row>
    <row r="163" spans="2:65" s="10" customFormat="1" ht="22.5" customHeight="1">
      <c r="B163" s="184"/>
      <c r="C163" s="185"/>
      <c r="D163" s="185"/>
      <c r="E163" s="186" t="s">
        <v>26</v>
      </c>
      <c r="F163" s="301" t="s">
        <v>260</v>
      </c>
      <c r="G163" s="302"/>
      <c r="H163" s="302"/>
      <c r="I163" s="302"/>
      <c r="J163" s="185"/>
      <c r="K163" s="187">
        <v>5.25</v>
      </c>
      <c r="L163" s="185"/>
      <c r="M163" s="185"/>
      <c r="N163" s="185"/>
      <c r="O163" s="185"/>
      <c r="P163" s="185"/>
      <c r="Q163" s="185"/>
      <c r="R163" s="188"/>
      <c r="T163" s="189"/>
      <c r="U163" s="185"/>
      <c r="V163" s="185"/>
      <c r="W163" s="185"/>
      <c r="X163" s="185"/>
      <c r="Y163" s="185"/>
      <c r="Z163" s="185"/>
      <c r="AA163" s="185"/>
      <c r="AB163" s="185"/>
      <c r="AC163" s="185"/>
      <c r="AD163" s="190"/>
      <c r="AT163" s="191" t="s">
        <v>192</v>
      </c>
      <c r="AU163" s="191" t="s">
        <v>128</v>
      </c>
      <c r="AV163" s="10" t="s">
        <v>128</v>
      </c>
      <c r="AW163" s="10" t="s">
        <v>7</v>
      </c>
      <c r="AX163" s="10" t="s">
        <v>27</v>
      </c>
      <c r="AY163" s="191" t="s">
        <v>184</v>
      </c>
    </row>
    <row r="164" spans="2:65" s="1" customFormat="1" ht="22.5" customHeight="1">
      <c r="B164" s="38"/>
      <c r="C164" s="176" t="s">
        <v>12</v>
      </c>
      <c r="D164" s="176" t="s">
        <v>185</v>
      </c>
      <c r="E164" s="177" t="s">
        <v>261</v>
      </c>
      <c r="F164" s="298" t="s">
        <v>262</v>
      </c>
      <c r="G164" s="298"/>
      <c r="H164" s="298"/>
      <c r="I164" s="298"/>
      <c r="J164" s="178" t="s">
        <v>200</v>
      </c>
      <c r="K164" s="179">
        <v>30.25</v>
      </c>
      <c r="L164" s="180">
        <v>0</v>
      </c>
      <c r="M164" s="299">
        <v>0</v>
      </c>
      <c r="N164" s="300"/>
      <c r="O164" s="300"/>
      <c r="P164" s="279">
        <f>ROUND(V164*K164,2)</f>
        <v>0</v>
      </c>
      <c r="Q164" s="279"/>
      <c r="R164" s="40"/>
      <c r="T164" s="181" t="s">
        <v>26</v>
      </c>
      <c r="U164" s="47" t="s">
        <v>53</v>
      </c>
      <c r="V164" s="127">
        <f>L164+M164</f>
        <v>0</v>
      </c>
      <c r="W164" s="127">
        <f>ROUND(L164*K164,2)</f>
        <v>0</v>
      </c>
      <c r="X164" s="127">
        <f>ROUND(M164*K164,2)</f>
        <v>0</v>
      </c>
      <c r="Y164" s="39"/>
      <c r="Z164" s="182">
        <f>Y164*K164</f>
        <v>0</v>
      </c>
      <c r="AA164" s="182">
        <v>0</v>
      </c>
      <c r="AB164" s="182">
        <f>AA164*K164</f>
        <v>0</v>
      </c>
      <c r="AC164" s="182">
        <v>0</v>
      </c>
      <c r="AD164" s="183">
        <f>AC164*K164</f>
        <v>0</v>
      </c>
      <c r="AR164" s="21" t="s">
        <v>189</v>
      </c>
      <c r="AT164" s="21" t="s">
        <v>185</v>
      </c>
      <c r="AU164" s="21" t="s">
        <v>128</v>
      </c>
      <c r="AY164" s="21" t="s">
        <v>184</v>
      </c>
      <c r="BE164" s="114">
        <f>IF(U164="základní",P164,0)</f>
        <v>0</v>
      </c>
      <c r="BF164" s="114">
        <f>IF(U164="snížená",P164,0)</f>
        <v>0</v>
      </c>
      <c r="BG164" s="114">
        <f>IF(U164="zákl. přenesená",P164,0)</f>
        <v>0</v>
      </c>
      <c r="BH164" s="114">
        <f>IF(U164="sníž. přenesená",P164,0)</f>
        <v>0</v>
      </c>
      <c r="BI164" s="114">
        <f>IF(U164="nulová",P164,0)</f>
        <v>0</v>
      </c>
      <c r="BJ164" s="21" t="s">
        <v>27</v>
      </c>
      <c r="BK164" s="114">
        <f>ROUND(V164*K164,2)</f>
        <v>0</v>
      </c>
      <c r="BL164" s="21" t="s">
        <v>189</v>
      </c>
      <c r="BM164" s="21" t="s">
        <v>263</v>
      </c>
    </row>
    <row r="165" spans="2:65" s="10" customFormat="1" ht="31.5" customHeight="1">
      <c r="B165" s="184"/>
      <c r="C165" s="185"/>
      <c r="D165" s="185"/>
      <c r="E165" s="186" t="s">
        <v>26</v>
      </c>
      <c r="F165" s="301" t="s">
        <v>264</v>
      </c>
      <c r="G165" s="302"/>
      <c r="H165" s="302"/>
      <c r="I165" s="302"/>
      <c r="J165" s="185"/>
      <c r="K165" s="187">
        <v>30.25</v>
      </c>
      <c r="L165" s="185"/>
      <c r="M165" s="185"/>
      <c r="N165" s="185"/>
      <c r="O165" s="185"/>
      <c r="P165" s="185"/>
      <c r="Q165" s="185"/>
      <c r="R165" s="188"/>
      <c r="T165" s="189"/>
      <c r="U165" s="185"/>
      <c r="V165" s="185"/>
      <c r="W165" s="185"/>
      <c r="X165" s="185"/>
      <c r="Y165" s="185"/>
      <c r="Z165" s="185"/>
      <c r="AA165" s="185"/>
      <c r="AB165" s="185"/>
      <c r="AC165" s="185"/>
      <c r="AD165" s="190"/>
      <c r="AT165" s="191" t="s">
        <v>192</v>
      </c>
      <c r="AU165" s="191" t="s">
        <v>128</v>
      </c>
      <c r="AV165" s="10" t="s">
        <v>128</v>
      </c>
      <c r="AW165" s="10" t="s">
        <v>7</v>
      </c>
      <c r="AX165" s="10" t="s">
        <v>27</v>
      </c>
      <c r="AY165" s="191" t="s">
        <v>184</v>
      </c>
    </row>
    <row r="166" spans="2:65" s="1" customFormat="1" ht="31.5" customHeight="1">
      <c r="B166" s="38"/>
      <c r="C166" s="176" t="s">
        <v>265</v>
      </c>
      <c r="D166" s="176" t="s">
        <v>185</v>
      </c>
      <c r="E166" s="177" t="s">
        <v>266</v>
      </c>
      <c r="F166" s="298" t="s">
        <v>267</v>
      </c>
      <c r="G166" s="298"/>
      <c r="H166" s="298"/>
      <c r="I166" s="298"/>
      <c r="J166" s="178" t="s">
        <v>200</v>
      </c>
      <c r="K166" s="179">
        <v>3.92</v>
      </c>
      <c r="L166" s="180">
        <v>0</v>
      </c>
      <c r="M166" s="299">
        <v>0</v>
      </c>
      <c r="N166" s="300"/>
      <c r="O166" s="300"/>
      <c r="P166" s="279">
        <f>ROUND(V166*K166,2)</f>
        <v>0</v>
      </c>
      <c r="Q166" s="279"/>
      <c r="R166" s="40"/>
      <c r="T166" s="181" t="s">
        <v>26</v>
      </c>
      <c r="U166" s="47" t="s">
        <v>53</v>
      </c>
      <c r="V166" s="127">
        <f>L166+M166</f>
        <v>0</v>
      </c>
      <c r="W166" s="127">
        <f>ROUND(L166*K166,2)</f>
        <v>0</v>
      </c>
      <c r="X166" s="127">
        <f>ROUND(M166*K166,2)</f>
        <v>0</v>
      </c>
      <c r="Y166" s="39"/>
      <c r="Z166" s="182">
        <f>Y166*K166</f>
        <v>0</v>
      </c>
      <c r="AA166" s="182">
        <v>0</v>
      </c>
      <c r="AB166" s="182">
        <f>AA166*K166</f>
        <v>0</v>
      </c>
      <c r="AC166" s="182">
        <v>0</v>
      </c>
      <c r="AD166" s="183">
        <f>AC166*K166</f>
        <v>0</v>
      </c>
      <c r="AR166" s="21" t="s">
        <v>189</v>
      </c>
      <c r="AT166" s="21" t="s">
        <v>185</v>
      </c>
      <c r="AU166" s="21" t="s">
        <v>128</v>
      </c>
      <c r="AY166" s="21" t="s">
        <v>184</v>
      </c>
      <c r="BE166" s="114">
        <f>IF(U166="základní",P166,0)</f>
        <v>0</v>
      </c>
      <c r="BF166" s="114">
        <f>IF(U166="snížená",P166,0)</f>
        <v>0</v>
      </c>
      <c r="BG166" s="114">
        <f>IF(U166="zákl. přenesená",P166,0)</f>
        <v>0</v>
      </c>
      <c r="BH166" s="114">
        <f>IF(U166="sníž. přenesená",P166,0)</f>
        <v>0</v>
      </c>
      <c r="BI166" s="114">
        <f>IF(U166="nulová",P166,0)</f>
        <v>0</v>
      </c>
      <c r="BJ166" s="21" t="s">
        <v>27</v>
      </c>
      <c r="BK166" s="114">
        <f>ROUND(V166*K166,2)</f>
        <v>0</v>
      </c>
      <c r="BL166" s="21" t="s">
        <v>189</v>
      </c>
      <c r="BM166" s="21" t="s">
        <v>268</v>
      </c>
    </row>
    <row r="167" spans="2:65" s="10" customFormat="1" ht="22.5" customHeight="1">
      <c r="B167" s="184"/>
      <c r="C167" s="185"/>
      <c r="D167" s="185"/>
      <c r="E167" s="186" t="s">
        <v>26</v>
      </c>
      <c r="F167" s="301" t="s">
        <v>269</v>
      </c>
      <c r="G167" s="302"/>
      <c r="H167" s="302"/>
      <c r="I167" s="302"/>
      <c r="J167" s="185"/>
      <c r="K167" s="187">
        <v>3.92</v>
      </c>
      <c r="L167" s="185"/>
      <c r="M167" s="185"/>
      <c r="N167" s="185"/>
      <c r="O167" s="185"/>
      <c r="P167" s="185"/>
      <c r="Q167" s="185"/>
      <c r="R167" s="188"/>
      <c r="T167" s="189"/>
      <c r="U167" s="185"/>
      <c r="V167" s="185"/>
      <c r="W167" s="185"/>
      <c r="X167" s="185"/>
      <c r="Y167" s="185"/>
      <c r="Z167" s="185"/>
      <c r="AA167" s="185"/>
      <c r="AB167" s="185"/>
      <c r="AC167" s="185"/>
      <c r="AD167" s="190"/>
      <c r="AT167" s="191" t="s">
        <v>192</v>
      </c>
      <c r="AU167" s="191" t="s">
        <v>128</v>
      </c>
      <c r="AV167" s="10" t="s">
        <v>128</v>
      </c>
      <c r="AW167" s="10" t="s">
        <v>7</v>
      </c>
      <c r="AX167" s="10" t="s">
        <v>27</v>
      </c>
      <c r="AY167" s="191" t="s">
        <v>184</v>
      </c>
    </row>
    <row r="168" spans="2:65" s="1" customFormat="1" ht="31.5" customHeight="1">
      <c r="B168" s="38"/>
      <c r="C168" s="176" t="s">
        <v>270</v>
      </c>
      <c r="D168" s="176" t="s">
        <v>185</v>
      </c>
      <c r="E168" s="177" t="s">
        <v>271</v>
      </c>
      <c r="F168" s="298" t="s">
        <v>272</v>
      </c>
      <c r="G168" s="298"/>
      <c r="H168" s="298"/>
      <c r="I168" s="298"/>
      <c r="J168" s="178" t="s">
        <v>188</v>
      </c>
      <c r="K168" s="179">
        <v>40</v>
      </c>
      <c r="L168" s="180">
        <v>0</v>
      </c>
      <c r="M168" s="299">
        <v>0</v>
      </c>
      <c r="N168" s="300"/>
      <c r="O168" s="300"/>
      <c r="P168" s="279">
        <f>ROUND(V168*K168,2)</f>
        <v>0</v>
      </c>
      <c r="Q168" s="279"/>
      <c r="R168" s="40"/>
      <c r="T168" s="181" t="s">
        <v>26</v>
      </c>
      <c r="U168" s="47" t="s">
        <v>53</v>
      </c>
      <c r="V168" s="127">
        <f>L168+M168</f>
        <v>0</v>
      </c>
      <c r="W168" s="127">
        <f>ROUND(L168*K168,2)</f>
        <v>0</v>
      </c>
      <c r="X168" s="127">
        <f>ROUND(M168*K168,2)</f>
        <v>0</v>
      </c>
      <c r="Y168" s="39"/>
      <c r="Z168" s="182">
        <f>Y168*K168</f>
        <v>0</v>
      </c>
      <c r="AA168" s="182">
        <v>2.0000000000000001E-4</v>
      </c>
      <c r="AB168" s="182">
        <f>AA168*K168</f>
        <v>8.0000000000000002E-3</v>
      </c>
      <c r="AC168" s="182">
        <v>0</v>
      </c>
      <c r="AD168" s="183">
        <f>AC168*K168</f>
        <v>0</v>
      </c>
      <c r="AR168" s="21" t="s">
        <v>189</v>
      </c>
      <c r="AT168" s="21" t="s">
        <v>185</v>
      </c>
      <c r="AU168" s="21" t="s">
        <v>128</v>
      </c>
      <c r="AY168" s="21" t="s">
        <v>184</v>
      </c>
      <c r="BE168" s="114">
        <f>IF(U168="základní",P168,0)</f>
        <v>0</v>
      </c>
      <c r="BF168" s="114">
        <f>IF(U168="snížená",P168,0)</f>
        <v>0</v>
      </c>
      <c r="BG168" s="114">
        <f>IF(U168="zákl. přenesená",P168,0)</f>
        <v>0</v>
      </c>
      <c r="BH168" s="114">
        <f>IF(U168="sníž. přenesená",P168,0)</f>
        <v>0</v>
      </c>
      <c r="BI168" s="114">
        <f>IF(U168="nulová",P168,0)</f>
        <v>0</v>
      </c>
      <c r="BJ168" s="21" t="s">
        <v>27</v>
      </c>
      <c r="BK168" s="114">
        <f>ROUND(V168*K168,2)</f>
        <v>0</v>
      </c>
      <c r="BL168" s="21" t="s">
        <v>189</v>
      </c>
      <c r="BM168" s="21" t="s">
        <v>273</v>
      </c>
    </row>
    <row r="169" spans="2:65" s="12" customFormat="1" ht="22.5" customHeight="1">
      <c r="B169" s="200"/>
      <c r="C169" s="201"/>
      <c r="D169" s="201"/>
      <c r="E169" s="202" t="s">
        <v>26</v>
      </c>
      <c r="F169" s="294" t="s">
        <v>274</v>
      </c>
      <c r="G169" s="295"/>
      <c r="H169" s="295"/>
      <c r="I169" s="295"/>
      <c r="J169" s="201"/>
      <c r="K169" s="203" t="s">
        <v>26</v>
      </c>
      <c r="L169" s="201"/>
      <c r="M169" s="201"/>
      <c r="N169" s="201"/>
      <c r="O169" s="201"/>
      <c r="P169" s="201"/>
      <c r="Q169" s="201"/>
      <c r="R169" s="204"/>
      <c r="T169" s="205"/>
      <c r="U169" s="201"/>
      <c r="V169" s="201"/>
      <c r="W169" s="201"/>
      <c r="X169" s="201"/>
      <c r="Y169" s="201"/>
      <c r="Z169" s="201"/>
      <c r="AA169" s="201"/>
      <c r="AB169" s="201"/>
      <c r="AC169" s="201"/>
      <c r="AD169" s="206"/>
      <c r="AT169" s="207" t="s">
        <v>192</v>
      </c>
      <c r="AU169" s="207" t="s">
        <v>128</v>
      </c>
      <c r="AV169" s="12" t="s">
        <v>27</v>
      </c>
      <c r="AW169" s="12" t="s">
        <v>7</v>
      </c>
      <c r="AX169" s="12" t="s">
        <v>90</v>
      </c>
      <c r="AY169" s="207" t="s">
        <v>184</v>
      </c>
    </row>
    <row r="170" spans="2:65" s="10" customFormat="1" ht="22.5" customHeight="1">
      <c r="B170" s="184"/>
      <c r="C170" s="185"/>
      <c r="D170" s="185"/>
      <c r="E170" s="186" t="s">
        <v>26</v>
      </c>
      <c r="F170" s="296" t="s">
        <v>275</v>
      </c>
      <c r="G170" s="297"/>
      <c r="H170" s="297"/>
      <c r="I170" s="297"/>
      <c r="J170" s="185"/>
      <c r="K170" s="187">
        <v>40</v>
      </c>
      <c r="L170" s="185"/>
      <c r="M170" s="185"/>
      <c r="N170" s="185"/>
      <c r="O170" s="185"/>
      <c r="P170" s="185"/>
      <c r="Q170" s="185"/>
      <c r="R170" s="188"/>
      <c r="T170" s="189"/>
      <c r="U170" s="185"/>
      <c r="V170" s="185"/>
      <c r="W170" s="185"/>
      <c r="X170" s="185"/>
      <c r="Y170" s="185"/>
      <c r="Z170" s="185"/>
      <c r="AA170" s="185"/>
      <c r="AB170" s="185"/>
      <c r="AC170" s="185"/>
      <c r="AD170" s="190"/>
      <c r="AT170" s="191" t="s">
        <v>192</v>
      </c>
      <c r="AU170" s="191" t="s">
        <v>128</v>
      </c>
      <c r="AV170" s="10" t="s">
        <v>128</v>
      </c>
      <c r="AW170" s="10" t="s">
        <v>7</v>
      </c>
      <c r="AX170" s="10" t="s">
        <v>27</v>
      </c>
      <c r="AY170" s="191" t="s">
        <v>184</v>
      </c>
    </row>
    <row r="171" spans="2:65" s="1" customFormat="1" ht="22.5" customHeight="1">
      <c r="B171" s="38"/>
      <c r="C171" s="176" t="s">
        <v>276</v>
      </c>
      <c r="D171" s="176" t="s">
        <v>185</v>
      </c>
      <c r="E171" s="177" t="s">
        <v>277</v>
      </c>
      <c r="F171" s="298" t="s">
        <v>278</v>
      </c>
      <c r="G171" s="298"/>
      <c r="H171" s="298"/>
      <c r="I171" s="298"/>
      <c r="J171" s="178" t="s">
        <v>188</v>
      </c>
      <c r="K171" s="179">
        <v>397.13</v>
      </c>
      <c r="L171" s="180">
        <v>0</v>
      </c>
      <c r="M171" s="299">
        <v>0</v>
      </c>
      <c r="N171" s="300"/>
      <c r="O171" s="300"/>
      <c r="P171" s="279">
        <f>ROUND(V171*K171,2)</f>
        <v>0</v>
      </c>
      <c r="Q171" s="279"/>
      <c r="R171" s="40"/>
      <c r="T171" s="181" t="s">
        <v>26</v>
      </c>
      <c r="U171" s="47" t="s">
        <v>53</v>
      </c>
      <c r="V171" s="127">
        <f>L171+M171</f>
        <v>0</v>
      </c>
      <c r="W171" s="127">
        <f>ROUND(L171*K171,2)</f>
        <v>0</v>
      </c>
      <c r="X171" s="127">
        <f>ROUND(M171*K171,2)</f>
        <v>0</v>
      </c>
      <c r="Y171" s="39"/>
      <c r="Z171" s="182">
        <f>Y171*K171</f>
        <v>0</v>
      </c>
      <c r="AA171" s="182">
        <v>0</v>
      </c>
      <c r="AB171" s="182">
        <f>AA171*K171</f>
        <v>0</v>
      </c>
      <c r="AC171" s="182">
        <v>0</v>
      </c>
      <c r="AD171" s="183">
        <f>AC171*K171</f>
        <v>0</v>
      </c>
      <c r="AR171" s="21" t="s">
        <v>189</v>
      </c>
      <c r="AT171" s="21" t="s">
        <v>185</v>
      </c>
      <c r="AU171" s="21" t="s">
        <v>128</v>
      </c>
      <c r="AY171" s="21" t="s">
        <v>184</v>
      </c>
      <c r="BE171" s="114">
        <f>IF(U171="základní",P171,0)</f>
        <v>0</v>
      </c>
      <c r="BF171" s="114">
        <f>IF(U171="snížená",P171,0)</f>
        <v>0</v>
      </c>
      <c r="BG171" s="114">
        <f>IF(U171="zákl. přenesená",P171,0)</f>
        <v>0</v>
      </c>
      <c r="BH171" s="114">
        <f>IF(U171="sníž. přenesená",P171,0)</f>
        <v>0</v>
      </c>
      <c r="BI171" s="114">
        <f>IF(U171="nulová",P171,0)</f>
        <v>0</v>
      </c>
      <c r="BJ171" s="21" t="s">
        <v>27</v>
      </c>
      <c r="BK171" s="114">
        <f>ROUND(V171*K171,2)</f>
        <v>0</v>
      </c>
      <c r="BL171" s="21" t="s">
        <v>189</v>
      </c>
      <c r="BM171" s="21" t="s">
        <v>279</v>
      </c>
    </row>
    <row r="172" spans="2:65" s="12" customFormat="1" ht="22.5" customHeight="1">
      <c r="B172" s="200"/>
      <c r="C172" s="201"/>
      <c r="D172" s="201"/>
      <c r="E172" s="202" t="s">
        <v>26</v>
      </c>
      <c r="F172" s="294" t="s">
        <v>280</v>
      </c>
      <c r="G172" s="295"/>
      <c r="H172" s="295"/>
      <c r="I172" s="295"/>
      <c r="J172" s="201"/>
      <c r="K172" s="203" t="s">
        <v>26</v>
      </c>
      <c r="L172" s="201"/>
      <c r="M172" s="201"/>
      <c r="N172" s="201"/>
      <c r="O172" s="201"/>
      <c r="P172" s="201"/>
      <c r="Q172" s="201"/>
      <c r="R172" s="204"/>
      <c r="T172" s="205"/>
      <c r="U172" s="201"/>
      <c r="V172" s="201"/>
      <c r="W172" s="201"/>
      <c r="X172" s="201"/>
      <c r="Y172" s="201"/>
      <c r="Z172" s="201"/>
      <c r="AA172" s="201"/>
      <c r="AB172" s="201"/>
      <c r="AC172" s="201"/>
      <c r="AD172" s="206"/>
      <c r="AT172" s="207" t="s">
        <v>192</v>
      </c>
      <c r="AU172" s="207" t="s">
        <v>128</v>
      </c>
      <c r="AV172" s="12" t="s">
        <v>27</v>
      </c>
      <c r="AW172" s="12" t="s">
        <v>7</v>
      </c>
      <c r="AX172" s="12" t="s">
        <v>90</v>
      </c>
      <c r="AY172" s="207" t="s">
        <v>184</v>
      </c>
    </row>
    <row r="173" spans="2:65" s="10" customFormat="1" ht="22.5" customHeight="1">
      <c r="B173" s="184"/>
      <c r="C173" s="185"/>
      <c r="D173" s="185"/>
      <c r="E173" s="186" t="s">
        <v>26</v>
      </c>
      <c r="F173" s="296" t="s">
        <v>281</v>
      </c>
      <c r="G173" s="297"/>
      <c r="H173" s="297"/>
      <c r="I173" s="297"/>
      <c r="J173" s="185"/>
      <c r="K173" s="187">
        <v>397.13</v>
      </c>
      <c r="L173" s="185"/>
      <c r="M173" s="185"/>
      <c r="N173" s="185"/>
      <c r="O173" s="185"/>
      <c r="P173" s="185"/>
      <c r="Q173" s="185"/>
      <c r="R173" s="188"/>
      <c r="T173" s="189"/>
      <c r="U173" s="185"/>
      <c r="V173" s="185"/>
      <c r="W173" s="185"/>
      <c r="X173" s="185"/>
      <c r="Y173" s="185"/>
      <c r="Z173" s="185"/>
      <c r="AA173" s="185"/>
      <c r="AB173" s="185"/>
      <c r="AC173" s="185"/>
      <c r="AD173" s="190"/>
      <c r="AT173" s="191" t="s">
        <v>192</v>
      </c>
      <c r="AU173" s="191" t="s">
        <v>128</v>
      </c>
      <c r="AV173" s="10" t="s">
        <v>128</v>
      </c>
      <c r="AW173" s="10" t="s">
        <v>7</v>
      </c>
      <c r="AX173" s="10" t="s">
        <v>27</v>
      </c>
      <c r="AY173" s="191" t="s">
        <v>184</v>
      </c>
    </row>
    <row r="174" spans="2:65" s="9" customFormat="1" ht="29.85" customHeight="1">
      <c r="B174" s="164"/>
      <c r="C174" s="165"/>
      <c r="D174" s="175" t="s">
        <v>147</v>
      </c>
      <c r="E174" s="175"/>
      <c r="F174" s="175"/>
      <c r="G174" s="175"/>
      <c r="H174" s="175"/>
      <c r="I174" s="175"/>
      <c r="J174" s="175"/>
      <c r="K174" s="175"/>
      <c r="L174" s="175"/>
      <c r="M174" s="286">
        <f>BK174</f>
        <v>0</v>
      </c>
      <c r="N174" s="287"/>
      <c r="O174" s="287"/>
      <c r="P174" s="287"/>
      <c r="Q174" s="287"/>
      <c r="R174" s="167"/>
      <c r="T174" s="168"/>
      <c r="U174" s="165"/>
      <c r="V174" s="165"/>
      <c r="W174" s="169">
        <f>SUM(W175:W176)</f>
        <v>0</v>
      </c>
      <c r="X174" s="169">
        <f>SUM(X175:X176)</f>
        <v>0</v>
      </c>
      <c r="Y174" s="165"/>
      <c r="Z174" s="170">
        <f>SUM(Z175:Z176)</f>
        <v>0</v>
      </c>
      <c r="AA174" s="165"/>
      <c r="AB174" s="170">
        <f>SUM(AB175:AB176)</f>
        <v>0</v>
      </c>
      <c r="AC174" s="165"/>
      <c r="AD174" s="171">
        <f>SUM(AD175:AD176)</f>
        <v>0</v>
      </c>
      <c r="AR174" s="172" t="s">
        <v>27</v>
      </c>
      <c r="AT174" s="173" t="s">
        <v>89</v>
      </c>
      <c r="AU174" s="173" t="s">
        <v>27</v>
      </c>
      <c r="AY174" s="172" t="s">
        <v>184</v>
      </c>
      <c r="BK174" s="174">
        <f>SUM(BK175:BK176)</f>
        <v>0</v>
      </c>
    </row>
    <row r="175" spans="2:65" s="1" customFormat="1" ht="31.5" customHeight="1">
      <c r="B175" s="38"/>
      <c r="C175" s="176" t="s">
        <v>282</v>
      </c>
      <c r="D175" s="176" t="s">
        <v>185</v>
      </c>
      <c r="E175" s="177" t="s">
        <v>283</v>
      </c>
      <c r="F175" s="298" t="s">
        <v>284</v>
      </c>
      <c r="G175" s="298"/>
      <c r="H175" s="298"/>
      <c r="I175" s="298"/>
      <c r="J175" s="178" t="s">
        <v>200</v>
      </c>
      <c r="K175" s="179">
        <v>1</v>
      </c>
      <c r="L175" s="180">
        <v>0</v>
      </c>
      <c r="M175" s="299">
        <v>0</v>
      </c>
      <c r="N175" s="300"/>
      <c r="O175" s="300"/>
      <c r="P175" s="279">
        <f>ROUND(V175*K175,2)</f>
        <v>0</v>
      </c>
      <c r="Q175" s="279"/>
      <c r="R175" s="40"/>
      <c r="T175" s="181" t="s">
        <v>26</v>
      </c>
      <c r="U175" s="47" t="s">
        <v>53</v>
      </c>
      <c r="V175" s="127">
        <f>L175+M175</f>
        <v>0</v>
      </c>
      <c r="W175" s="127">
        <f>ROUND(L175*K175,2)</f>
        <v>0</v>
      </c>
      <c r="X175" s="127">
        <f>ROUND(M175*K175,2)</f>
        <v>0</v>
      </c>
      <c r="Y175" s="39"/>
      <c r="Z175" s="182">
        <f>Y175*K175</f>
        <v>0</v>
      </c>
      <c r="AA175" s="182">
        <v>0</v>
      </c>
      <c r="AB175" s="182">
        <f>AA175*K175</f>
        <v>0</v>
      </c>
      <c r="AC175" s="182">
        <v>0</v>
      </c>
      <c r="AD175" s="183">
        <f>AC175*K175</f>
        <v>0</v>
      </c>
      <c r="AR175" s="21" t="s">
        <v>189</v>
      </c>
      <c r="AT175" s="21" t="s">
        <v>185</v>
      </c>
      <c r="AU175" s="21" t="s">
        <v>128</v>
      </c>
      <c r="AY175" s="21" t="s">
        <v>184</v>
      </c>
      <c r="BE175" s="114">
        <f>IF(U175="základní",P175,0)</f>
        <v>0</v>
      </c>
      <c r="BF175" s="114">
        <f>IF(U175="snížená",P175,0)</f>
        <v>0</v>
      </c>
      <c r="BG175" s="114">
        <f>IF(U175="zákl. přenesená",P175,0)</f>
        <v>0</v>
      </c>
      <c r="BH175" s="114">
        <f>IF(U175="sníž. přenesená",P175,0)</f>
        <v>0</v>
      </c>
      <c r="BI175" s="114">
        <f>IF(U175="nulová",P175,0)</f>
        <v>0</v>
      </c>
      <c r="BJ175" s="21" t="s">
        <v>27</v>
      </c>
      <c r="BK175" s="114">
        <f>ROUND(V175*K175,2)</f>
        <v>0</v>
      </c>
      <c r="BL175" s="21" t="s">
        <v>189</v>
      </c>
      <c r="BM175" s="21" t="s">
        <v>285</v>
      </c>
    </row>
    <row r="176" spans="2:65" s="10" customFormat="1" ht="31.5" customHeight="1">
      <c r="B176" s="184"/>
      <c r="C176" s="185"/>
      <c r="D176" s="185"/>
      <c r="E176" s="186" t="s">
        <v>26</v>
      </c>
      <c r="F176" s="301" t="s">
        <v>286</v>
      </c>
      <c r="G176" s="302"/>
      <c r="H176" s="302"/>
      <c r="I176" s="302"/>
      <c r="J176" s="185"/>
      <c r="K176" s="187">
        <v>1</v>
      </c>
      <c r="L176" s="185"/>
      <c r="M176" s="185"/>
      <c r="N176" s="185"/>
      <c r="O176" s="185"/>
      <c r="P176" s="185"/>
      <c r="Q176" s="185"/>
      <c r="R176" s="188"/>
      <c r="T176" s="189"/>
      <c r="U176" s="185"/>
      <c r="V176" s="185"/>
      <c r="W176" s="185"/>
      <c r="X176" s="185"/>
      <c r="Y176" s="185"/>
      <c r="Z176" s="185"/>
      <c r="AA176" s="185"/>
      <c r="AB176" s="185"/>
      <c r="AC176" s="185"/>
      <c r="AD176" s="190"/>
      <c r="AT176" s="191" t="s">
        <v>192</v>
      </c>
      <c r="AU176" s="191" t="s">
        <v>128</v>
      </c>
      <c r="AV176" s="10" t="s">
        <v>128</v>
      </c>
      <c r="AW176" s="10" t="s">
        <v>7</v>
      </c>
      <c r="AX176" s="10" t="s">
        <v>27</v>
      </c>
      <c r="AY176" s="191" t="s">
        <v>184</v>
      </c>
    </row>
    <row r="177" spans="2:65" s="9" customFormat="1" ht="29.85" customHeight="1">
      <c r="B177" s="164"/>
      <c r="C177" s="165"/>
      <c r="D177" s="175" t="s">
        <v>148</v>
      </c>
      <c r="E177" s="175"/>
      <c r="F177" s="175"/>
      <c r="G177" s="175"/>
      <c r="H177" s="175"/>
      <c r="I177" s="175"/>
      <c r="J177" s="175"/>
      <c r="K177" s="175"/>
      <c r="L177" s="175"/>
      <c r="M177" s="286">
        <f>BK177</f>
        <v>0</v>
      </c>
      <c r="N177" s="287"/>
      <c r="O177" s="287"/>
      <c r="P177" s="287"/>
      <c r="Q177" s="287"/>
      <c r="R177" s="167"/>
      <c r="T177" s="168"/>
      <c r="U177" s="165"/>
      <c r="V177" s="165"/>
      <c r="W177" s="169">
        <f>SUM(W178:W181)</f>
        <v>0</v>
      </c>
      <c r="X177" s="169">
        <f>SUM(X178:X181)</f>
        <v>0</v>
      </c>
      <c r="Y177" s="165"/>
      <c r="Z177" s="170">
        <f>SUM(Z178:Z181)</f>
        <v>0</v>
      </c>
      <c r="AA177" s="165"/>
      <c r="AB177" s="170">
        <f>SUM(AB178:AB181)</f>
        <v>0</v>
      </c>
      <c r="AC177" s="165"/>
      <c r="AD177" s="171">
        <f>SUM(AD178:AD181)</f>
        <v>0</v>
      </c>
      <c r="AR177" s="172" t="s">
        <v>27</v>
      </c>
      <c r="AT177" s="173" t="s">
        <v>89</v>
      </c>
      <c r="AU177" s="173" t="s">
        <v>27</v>
      </c>
      <c r="AY177" s="172" t="s">
        <v>184</v>
      </c>
      <c r="BK177" s="174">
        <f>SUM(BK178:BK181)</f>
        <v>0</v>
      </c>
    </row>
    <row r="178" spans="2:65" s="1" customFormat="1" ht="31.5" customHeight="1">
      <c r="B178" s="38"/>
      <c r="C178" s="176" t="s">
        <v>287</v>
      </c>
      <c r="D178" s="176" t="s">
        <v>185</v>
      </c>
      <c r="E178" s="177" t="s">
        <v>288</v>
      </c>
      <c r="F178" s="298" t="s">
        <v>289</v>
      </c>
      <c r="G178" s="298"/>
      <c r="H178" s="298"/>
      <c r="I178" s="298"/>
      <c r="J178" s="178" t="s">
        <v>200</v>
      </c>
      <c r="K178" s="179">
        <v>2.5</v>
      </c>
      <c r="L178" s="180">
        <v>0</v>
      </c>
      <c r="M178" s="299">
        <v>0</v>
      </c>
      <c r="N178" s="300"/>
      <c r="O178" s="300"/>
      <c r="P178" s="279">
        <f>ROUND(V178*K178,2)</f>
        <v>0</v>
      </c>
      <c r="Q178" s="279"/>
      <c r="R178" s="40"/>
      <c r="T178" s="181" t="s">
        <v>26</v>
      </c>
      <c r="U178" s="47" t="s">
        <v>53</v>
      </c>
      <c r="V178" s="127">
        <f>L178+M178</f>
        <v>0</v>
      </c>
      <c r="W178" s="127">
        <f>ROUND(L178*K178,2)</f>
        <v>0</v>
      </c>
      <c r="X178" s="127">
        <f>ROUND(M178*K178,2)</f>
        <v>0</v>
      </c>
      <c r="Y178" s="39"/>
      <c r="Z178" s="182">
        <f>Y178*K178</f>
        <v>0</v>
      </c>
      <c r="AA178" s="182">
        <v>0</v>
      </c>
      <c r="AB178" s="182">
        <f>AA178*K178</f>
        <v>0</v>
      </c>
      <c r="AC178" s="182">
        <v>0</v>
      </c>
      <c r="AD178" s="183">
        <f>AC178*K178</f>
        <v>0</v>
      </c>
      <c r="AR178" s="21" t="s">
        <v>189</v>
      </c>
      <c r="AT178" s="21" t="s">
        <v>185</v>
      </c>
      <c r="AU178" s="21" t="s">
        <v>128</v>
      </c>
      <c r="AY178" s="21" t="s">
        <v>184</v>
      </c>
      <c r="BE178" s="114">
        <f>IF(U178="základní",P178,0)</f>
        <v>0</v>
      </c>
      <c r="BF178" s="114">
        <f>IF(U178="snížená",P178,0)</f>
        <v>0</v>
      </c>
      <c r="BG178" s="114">
        <f>IF(U178="zákl. přenesená",P178,0)</f>
        <v>0</v>
      </c>
      <c r="BH178" s="114">
        <f>IF(U178="sníž. přenesená",P178,0)</f>
        <v>0</v>
      </c>
      <c r="BI178" s="114">
        <f>IF(U178="nulová",P178,0)</f>
        <v>0</v>
      </c>
      <c r="BJ178" s="21" t="s">
        <v>27</v>
      </c>
      <c r="BK178" s="114">
        <f>ROUND(V178*K178,2)</f>
        <v>0</v>
      </c>
      <c r="BL178" s="21" t="s">
        <v>189</v>
      </c>
      <c r="BM178" s="21" t="s">
        <v>290</v>
      </c>
    </row>
    <row r="179" spans="2:65" s="10" customFormat="1" ht="22.5" customHeight="1">
      <c r="B179" s="184"/>
      <c r="C179" s="185"/>
      <c r="D179" s="185"/>
      <c r="E179" s="186" t="s">
        <v>26</v>
      </c>
      <c r="F179" s="301" t="s">
        <v>291</v>
      </c>
      <c r="G179" s="302"/>
      <c r="H179" s="302"/>
      <c r="I179" s="302"/>
      <c r="J179" s="185"/>
      <c r="K179" s="187">
        <v>2.5</v>
      </c>
      <c r="L179" s="185"/>
      <c r="M179" s="185"/>
      <c r="N179" s="185"/>
      <c r="O179" s="185"/>
      <c r="P179" s="185"/>
      <c r="Q179" s="185"/>
      <c r="R179" s="188"/>
      <c r="T179" s="189"/>
      <c r="U179" s="185"/>
      <c r="V179" s="185"/>
      <c r="W179" s="185"/>
      <c r="X179" s="185"/>
      <c r="Y179" s="185"/>
      <c r="Z179" s="185"/>
      <c r="AA179" s="185"/>
      <c r="AB179" s="185"/>
      <c r="AC179" s="185"/>
      <c r="AD179" s="190"/>
      <c r="AT179" s="191" t="s">
        <v>192</v>
      </c>
      <c r="AU179" s="191" t="s">
        <v>128</v>
      </c>
      <c r="AV179" s="10" t="s">
        <v>128</v>
      </c>
      <c r="AW179" s="10" t="s">
        <v>7</v>
      </c>
      <c r="AX179" s="10" t="s">
        <v>27</v>
      </c>
      <c r="AY179" s="191" t="s">
        <v>184</v>
      </c>
    </row>
    <row r="180" spans="2:65" s="1" customFormat="1" ht="31.5" customHeight="1">
      <c r="B180" s="38"/>
      <c r="C180" s="176" t="s">
        <v>11</v>
      </c>
      <c r="D180" s="176" t="s">
        <v>185</v>
      </c>
      <c r="E180" s="177" t="s">
        <v>292</v>
      </c>
      <c r="F180" s="298" t="s">
        <v>293</v>
      </c>
      <c r="G180" s="298"/>
      <c r="H180" s="298"/>
      <c r="I180" s="298"/>
      <c r="J180" s="178" t="s">
        <v>188</v>
      </c>
      <c r="K180" s="179">
        <v>75.63</v>
      </c>
      <c r="L180" s="180">
        <v>0</v>
      </c>
      <c r="M180" s="299">
        <v>0</v>
      </c>
      <c r="N180" s="300"/>
      <c r="O180" s="300"/>
      <c r="P180" s="279">
        <f>ROUND(V180*K180,2)</f>
        <v>0</v>
      </c>
      <c r="Q180" s="279"/>
      <c r="R180" s="40"/>
      <c r="T180" s="181" t="s">
        <v>26</v>
      </c>
      <c r="U180" s="47" t="s">
        <v>53</v>
      </c>
      <c r="V180" s="127">
        <f>L180+M180</f>
        <v>0</v>
      </c>
      <c r="W180" s="127">
        <f>ROUND(L180*K180,2)</f>
        <v>0</v>
      </c>
      <c r="X180" s="127">
        <f>ROUND(M180*K180,2)</f>
        <v>0</v>
      </c>
      <c r="Y180" s="39"/>
      <c r="Z180" s="182">
        <f>Y180*K180</f>
        <v>0</v>
      </c>
      <c r="AA180" s="182">
        <v>0</v>
      </c>
      <c r="AB180" s="182">
        <f>AA180*K180</f>
        <v>0</v>
      </c>
      <c r="AC180" s="182">
        <v>0</v>
      </c>
      <c r="AD180" s="183">
        <f>AC180*K180</f>
        <v>0</v>
      </c>
      <c r="AR180" s="21" t="s">
        <v>189</v>
      </c>
      <c r="AT180" s="21" t="s">
        <v>185</v>
      </c>
      <c r="AU180" s="21" t="s">
        <v>128</v>
      </c>
      <c r="AY180" s="21" t="s">
        <v>184</v>
      </c>
      <c r="BE180" s="114">
        <f>IF(U180="základní",P180,0)</f>
        <v>0</v>
      </c>
      <c r="BF180" s="114">
        <f>IF(U180="snížená",P180,0)</f>
        <v>0</v>
      </c>
      <c r="BG180" s="114">
        <f>IF(U180="zákl. přenesená",P180,0)</f>
        <v>0</v>
      </c>
      <c r="BH180" s="114">
        <f>IF(U180="sníž. přenesená",P180,0)</f>
        <v>0</v>
      </c>
      <c r="BI180" s="114">
        <f>IF(U180="nulová",P180,0)</f>
        <v>0</v>
      </c>
      <c r="BJ180" s="21" t="s">
        <v>27</v>
      </c>
      <c r="BK180" s="114">
        <f>ROUND(V180*K180,2)</f>
        <v>0</v>
      </c>
      <c r="BL180" s="21" t="s">
        <v>189</v>
      </c>
      <c r="BM180" s="21" t="s">
        <v>294</v>
      </c>
    </row>
    <row r="181" spans="2:65" s="10" customFormat="1" ht="22.5" customHeight="1">
      <c r="B181" s="184"/>
      <c r="C181" s="185"/>
      <c r="D181" s="185"/>
      <c r="E181" s="186" t="s">
        <v>26</v>
      </c>
      <c r="F181" s="301" t="s">
        <v>295</v>
      </c>
      <c r="G181" s="302"/>
      <c r="H181" s="302"/>
      <c r="I181" s="302"/>
      <c r="J181" s="185"/>
      <c r="K181" s="187">
        <v>75.63</v>
      </c>
      <c r="L181" s="185"/>
      <c r="M181" s="185"/>
      <c r="N181" s="185"/>
      <c r="O181" s="185"/>
      <c r="P181" s="185"/>
      <c r="Q181" s="185"/>
      <c r="R181" s="188"/>
      <c r="T181" s="189"/>
      <c r="U181" s="185"/>
      <c r="V181" s="185"/>
      <c r="W181" s="185"/>
      <c r="X181" s="185"/>
      <c r="Y181" s="185"/>
      <c r="Z181" s="185"/>
      <c r="AA181" s="185"/>
      <c r="AB181" s="185"/>
      <c r="AC181" s="185"/>
      <c r="AD181" s="190"/>
      <c r="AT181" s="191" t="s">
        <v>192</v>
      </c>
      <c r="AU181" s="191" t="s">
        <v>128</v>
      </c>
      <c r="AV181" s="10" t="s">
        <v>128</v>
      </c>
      <c r="AW181" s="10" t="s">
        <v>7</v>
      </c>
      <c r="AX181" s="10" t="s">
        <v>27</v>
      </c>
      <c r="AY181" s="191" t="s">
        <v>184</v>
      </c>
    </row>
    <row r="182" spans="2:65" s="9" customFormat="1" ht="29.85" customHeight="1">
      <c r="B182" s="164"/>
      <c r="C182" s="165"/>
      <c r="D182" s="175" t="s">
        <v>149</v>
      </c>
      <c r="E182" s="175"/>
      <c r="F182" s="175"/>
      <c r="G182" s="175"/>
      <c r="H182" s="175"/>
      <c r="I182" s="175"/>
      <c r="J182" s="175"/>
      <c r="K182" s="175"/>
      <c r="L182" s="175"/>
      <c r="M182" s="286">
        <f>BK182</f>
        <v>0</v>
      </c>
      <c r="N182" s="287"/>
      <c r="O182" s="287"/>
      <c r="P182" s="287"/>
      <c r="Q182" s="287"/>
      <c r="R182" s="167"/>
      <c r="T182" s="168"/>
      <c r="U182" s="165"/>
      <c r="V182" s="165"/>
      <c r="W182" s="169">
        <f>SUM(W183:W194)</f>
        <v>0</v>
      </c>
      <c r="X182" s="169">
        <f>SUM(X183:X194)</f>
        <v>0</v>
      </c>
      <c r="Y182" s="165"/>
      <c r="Z182" s="170">
        <f>SUM(Z183:Z194)</f>
        <v>0</v>
      </c>
      <c r="AA182" s="165"/>
      <c r="AB182" s="170">
        <f>SUM(AB183:AB194)</f>
        <v>128.601</v>
      </c>
      <c r="AC182" s="165"/>
      <c r="AD182" s="171">
        <f>SUM(AD183:AD194)</f>
        <v>0</v>
      </c>
      <c r="AR182" s="172" t="s">
        <v>27</v>
      </c>
      <c r="AT182" s="173" t="s">
        <v>89</v>
      </c>
      <c r="AU182" s="173" t="s">
        <v>27</v>
      </c>
      <c r="AY182" s="172" t="s">
        <v>184</v>
      </c>
      <c r="BK182" s="174">
        <f>SUM(BK183:BK194)</f>
        <v>0</v>
      </c>
    </row>
    <row r="183" spans="2:65" s="1" customFormat="1" ht="31.5" customHeight="1">
      <c r="B183" s="38"/>
      <c r="C183" s="176" t="s">
        <v>296</v>
      </c>
      <c r="D183" s="176" t="s">
        <v>185</v>
      </c>
      <c r="E183" s="177" t="s">
        <v>297</v>
      </c>
      <c r="F183" s="298" t="s">
        <v>298</v>
      </c>
      <c r="G183" s="298"/>
      <c r="H183" s="298"/>
      <c r="I183" s="298"/>
      <c r="J183" s="178" t="s">
        <v>188</v>
      </c>
      <c r="K183" s="179">
        <v>321.5</v>
      </c>
      <c r="L183" s="180">
        <v>0</v>
      </c>
      <c r="M183" s="299">
        <v>0</v>
      </c>
      <c r="N183" s="300"/>
      <c r="O183" s="300"/>
      <c r="P183" s="279">
        <f>ROUND(V183*K183,2)</f>
        <v>0</v>
      </c>
      <c r="Q183" s="279"/>
      <c r="R183" s="40"/>
      <c r="T183" s="181" t="s">
        <v>26</v>
      </c>
      <c r="U183" s="47" t="s">
        <v>53</v>
      </c>
      <c r="V183" s="127">
        <f>L183+M183</f>
        <v>0</v>
      </c>
      <c r="W183" s="127">
        <f>ROUND(L183*K183,2)</f>
        <v>0</v>
      </c>
      <c r="X183" s="127">
        <f>ROUND(M183*K183,2)</f>
        <v>0</v>
      </c>
      <c r="Y183" s="39"/>
      <c r="Z183" s="182">
        <f>Y183*K183</f>
        <v>0</v>
      </c>
      <c r="AA183" s="182">
        <v>0</v>
      </c>
      <c r="AB183" s="182">
        <f>AA183*K183</f>
        <v>0</v>
      </c>
      <c r="AC183" s="182">
        <v>0</v>
      </c>
      <c r="AD183" s="183">
        <f>AC183*K183</f>
        <v>0</v>
      </c>
      <c r="AR183" s="21" t="s">
        <v>189</v>
      </c>
      <c r="AT183" s="21" t="s">
        <v>185</v>
      </c>
      <c r="AU183" s="21" t="s">
        <v>128</v>
      </c>
      <c r="AY183" s="21" t="s">
        <v>184</v>
      </c>
      <c r="BE183" s="114">
        <f>IF(U183="základní",P183,0)</f>
        <v>0</v>
      </c>
      <c r="BF183" s="114">
        <f>IF(U183="snížená",P183,0)</f>
        <v>0</v>
      </c>
      <c r="BG183" s="114">
        <f>IF(U183="zákl. přenesená",P183,0)</f>
        <v>0</v>
      </c>
      <c r="BH183" s="114">
        <f>IF(U183="sníž. přenesená",P183,0)</f>
        <v>0</v>
      </c>
      <c r="BI183" s="114">
        <f>IF(U183="nulová",P183,0)</f>
        <v>0</v>
      </c>
      <c r="BJ183" s="21" t="s">
        <v>27</v>
      </c>
      <c r="BK183" s="114">
        <f>ROUND(V183*K183,2)</f>
        <v>0</v>
      </c>
      <c r="BL183" s="21" t="s">
        <v>189</v>
      </c>
      <c r="BM183" s="21" t="s">
        <v>299</v>
      </c>
    </row>
    <row r="184" spans="2:65" s="10" customFormat="1" ht="31.5" customHeight="1">
      <c r="B184" s="184"/>
      <c r="C184" s="185"/>
      <c r="D184" s="185"/>
      <c r="E184" s="186" t="s">
        <v>26</v>
      </c>
      <c r="F184" s="301" t="s">
        <v>300</v>
      </c>
      <c r="G184" s="302"/>
      <c r="H184" s="302"/>
      <c r="I184" s="302"/>
      <c r="J184" s="185"/>
      <c r="K184" s="187">
        <v>321.5</v>
      </c>
      <c r="L184" s="185"/>
      <c r="M184" s="185"/>
      <c r="N184" s="185"/>
      <c r="O184" s="185"/>
      <c r="P184" s="185"/>
      <c r="Q184" s="185"/>
      <c r="R184" s="188"/>
      <c r="T184" s="189"/>
      <c r="U184" s="185"/>
      <c r="V184" s="185"/>
      <c r="W184" s="185"/>
      <c r="X184" s="185"/>
      <c r="Y184" s="185"/>
      <c r="Z184" s="185"/>
      <c r="AA184" s="185"/>
      <c r="AB184" s="185"/>
      <c r="AC184" s="185"/>
      <c r="AD184" s="190"/>
      <c r="AT184" s="191" t="s">
        <v>192</v>
      </c>
      <c r="AU184" s="191" t="s">
        <v>128</v>
      </c>
      <c r="AV184" s="10" t="s">
        <v>128</v>
      </c>
      <c r="AW184" s="10" t="s">
        <v>7</v>
      </c>
      <c r="AX184" s="10" t="s">
        <v>27</v>
      </c>
      <c r="AY184" s="191" t="s">
        <v>184</v>
      </c>
    </row>
    <row r="185" spans="2:65" s="1" customFormat="1" ht="31.5" customHeight="1">
      <c r="B185" s="38"/>
      <c r="C185" s="176" t="s">
        <v>301</v>
      </c>
      <c r="D185" s="176" t="s">
        <v>185</v>
      </c>
      <c r="E185" s="177" t="s">
        <v>302</v>
      </c>
      <c r="F185" s="298" t="s">
        <v>303</v>
      </c>
      <c r="G185" s="298"/>
      <c r="H185" s="298"/>
      <c r="I185" s="298"/>
      <c r="J185" s="178" t="s">
        <v>200</v>
      </c>
      <c r="K185" s="179">
        <v>36.049999999999997</v>
      </c>
      <c r="L185" s="180">
        <v>0</v>
      </c>
      <c r="M185" s="299">
        <v>0</v>
      </c>
      <c r="N185" s="300"/>
      <c r="O185" s="300"/>
      <c r="P185" s="279">
        <f>ROUND(V185*K185,2)</f>
        <v>0</v>
      </c>
      <c r="Q185" s="279"/>
      <c r="R185" s="40"/>
      <c r="T185" s="181" t="s">
        <v>26</v>
      </c>
      <c r="U185" s="47" t="s">
        <v>53</v>
      </c>
      <c r="V185" s="127">
        <f>L185+M185</f>
        <v>0</v>
      </c>
      <c r="W185" s="127">
        <f>ROUND(L185*K185,2)</f>
        <v>0</v>
      </c>
      <c r="X185" s="127">
        <f>ROUND(M185*K185,2)</f>
        <v>0</v>
      </c>
      <c r="Y185" s="39"/>
      <c r="Z185" s="182">
        <f>Y185*K185</f>
        <v>0</v>
      </c>
      <c r="AA185" s="182">
        <v>0</v>
      </c>
      <c r="AB185" s="182">
        <f>AA185*K185</f>
        <v>0</v>
      </c>
      <c r="AC185" s="182">
        <v>0</v>
      </c>
      <c r="AD185" s="183">
        <f>AC185*K185</f>
        <v>0</v>
      </c>
      <c r="AR185" s="21" t="s">
        <v>189</v>
      </c>
      <c r="AT185" s="21" t="s">
        <v>185</v>
      </c>
      <c r="AU185" s="21" t="s">
        <v>128</v>
      </c>
      <c r="AY185" s="21" t="s">
        <v>184</v>
      </c>
      <c r="BE185" s="114">
        <f>IF(U185="základní",P185,0)</f>
        <v>0</v>
      </c>
      <c r="BF185" s="114">
        <f>IF(U185="snížená",P185,0)</f>
        <v>0</v>
      </c>
      <c r="BG185" s="114">
        <f>IF(U185="zákl. přenesená",P185,0)</f>
        <v>0</v>
      </c>
      <c r="BH185" s="114">
        <f>IF(U185="sníž. přenesená",P185,0)</f>
        <v>0</v>
      </c>
      <c r="BI185" s="114">
        <f>IF(U185="nulová",P185,0)</f>
        <v>0</v>
      </c>
      <c r="BJ185" s="21" t="s">
        <v>27</v>
      </c>
      <c r="BK185" s="114">
        <f>ROUND(V185*K185,2)</f>
        <v>0</v>
      </c>
      <c r="BL185" s="21" t="s">
        <v>189</v>
      </c>
      <c r="BM185" s="21" t="s">
        <v>304</v>
      </c>
    </row>
    <row r="186" spans="2:65" s="10" customFormat="1" ht="31.5" customHeight="1">
      <c r="B186" s="184"/>
      <c r="C186" s="185"/>
      <c r="D186" s="185"/>
      <c r="E186" s="186" t="s">
        <v>26</v>
      </c>
      <c r="F186" s="301" t="s">
        <v>305</v>
      </c>
      <c r="G186" s="302"/>
      <c r="H186" s="302"/>
      <c r="I186" s="302"/>
      <c r="J186" s="185"/>
      <c r="K186" s="187">
        <v>36.049999999999997</v>
      </c>
      <c r="L186" s="185"/>
      <c r="M186" s="185"/>
      <c r="N186" s="185"/>
      <c r="O186" s="185"/>
      <c r="P186" s="185"/>
      <c r="Q186" s="185"/>
      <c r="R186" s="188"/>
      <c r="T186" s="189"/>
      <c r="U186" s="185"/>
      <c r="V186" s="185"/>
      <c r="W186" s="185"/>
      <c r="X186" s="185"/>
      <c r="Y186" s="185"/>
      <c r="Z186" s="185"/>
      <c r="AA186" s="185"/>
      <c r="AB186" s="185"/>
      <c r="AC186" s="185"/>
      <c r="AD186" s="190"/>
      <c r="AT186" s="191" t="s">
        <v>192</v>
      </c>
      <c r="AU186" s="191" t="s">
        <v>128</v>
      </c>
      <c r="AV186" s="10" t="s">
        <v>128</v>
      </c>
      <c r="AW186" s="10" t="s">
        <v>7</v>
      </c>
      <c r="AX186" s="10" t="s">
        <v>27</v>
      </c>
      <c r="AY186" s="191" t="s">
        <v>184</v>
      </c>
    </row>
    <row r="187" spans="2:65" s="1" customFormat="1" ht="31.5" customHeight="1">
      <c r="B187" s="38"/>
      <c r="C187" s="176" t="s">
        <v>306</v>
      </c>
      <c r="D187" s="176" t="s">
        <v>185</v>
      </c>
      <c r="E187" s="177" t="s">
        <v>307</v>
      </c>
      <c r="F187" s="298" t="s">
        <v>308</v>
      </c>
      <c r="G187" s="298"/>
      <c r="H187" s="298"/>
      <c r="I187" s="298"/>
      <c r="J187" s="178" t="s">
        <v>188</v>
      </c>
      <c r="K187" s="179">
        <v>4.2</v>
      </c>
      <c r="L187" s="180">
        <v>0</v>
      </c>
      <c r="M187" s="299">
        <v>0</v>
      </c>
      <c r="N187" s="300"/>
      <c r="O187" s="300"/>
      <c r="P187" s="279">
        <f>ROUND(V187*K187,2)</f>
        <v>0</v>
      </c>
      <c r="Q187" s="279"/>
      <c r="R187" s="40"/>
      <c r="T187" s="181" t="s">
        <v>26</v>
      </c>
      <c r="U187" s="47" t="s">
        <v>53</v>
      </c>
      <c r="V187" s="127">
        <f>L187+M187</f>
        <v>0</v>
      </c>
      <c r="W187" s="127">
        <f>ROUND(L187*K187,2)</f>
        <v>0</v>
      </c>
      <c r="X187" s="127">
        <f>ROUND(M187*K187,2)</f>
        <v>0</v>
      </c>
      <c r="Y187" s="39"/>
      <c r="Z187" s="182">
        <f>Y187*K187</f>
        <v>0</v>
      </c>
      <c r="AA187" s="182">
        <v>0</v>
      </c>
      <c r="AB187" s="182">
        <f>AA187*K187</f>
        <v>0</v>
      </c>
      <c r="AC187" s="182">
        <v>0</v>
      </c>
      <c r="AD187" s="183">
        <f>AC187*K187</f>
        <v>0</v>
      </c>
      <c r="AR187" s="21" t="s">
        <v>189</v>
      </c>
      <c r="AT187" s="21" t="s">
        <v>185</v>
      </c>
      <c r="AU187" s="21" t="s">
        <v>128</v>
      </c>
      <c r="AY187" s="21" t="s">
        <v>184</v>
      </c>
      <c r="BE187" s="114">
        <f>IF(U187="základní",P187,0)</f>
        <v>0</v>
      </c>
      <c r="BF187" s="114">
        <f>IF(U187="snížená",P187,0)</f>
        <v>0</v>
      </c>
      <c r="BG187" s="114">
        <f>IF(U187="zákl. přenesená",P187,0)</f>
        <v>0</v>
      </c>
      <c r="BH187" s="114">
        <f>IF(U187="sníž. přenesená",P187,0)</f>
        <v>0</v>
      </c>
      <c r="BI187" s="114">
        <f>IF(U187="nulová",P187,0)</f>
        <v>0</v>
      </c>
      <c r="BJ187" s="21" t="s">
        <v>27</v>
      </c>
      <c r="BK187" s="114">
        <f>ROUND(V187*K187,2)</f>
        <v>0</v>
      </c>
      <c r="BL187" s="21" t="s">
        <v>189</v>
      </c>
      <c r="BM187" s="21" t="s">
        <v>309</v>
      </c>
    </row>
    <row r="188" spans="2:65" s="10" customFormat="1" ht="22.5" customHeight="1">
      <c r="B188" s="184"/>
      <c r="C188" s="185"/>
      <c r="D188" s="185"/>
      <c r="E188" s="186" t="s">
        <v>26</v>
      </c>
      <c r="F188" s="301" t="s">
        <v>310</v>
      </c>
      <c r="G188" s="302"/>
      <c r="H188" s="302"/>
      <c r="I188" s="302"/>
      <c r="J188" s="185"/>
      <c r="K188" s="187">
        <v>4.2</v>
      </c>
      <c r="L188" s="185"/>
      <c r="M188" s="185"/>
      <c r="N188" s="185"/>
      <c r="O188" s="185"/>
      <c r="P188" s="185"/>
      <c r="Q188" s="185"/>
      <c r="R188" s="188"/>
      <c r="T188" s="189"/>
      <c r="U188" s="185"/>
      <c r="V188" s="185"/>
      <c r="W188" s="185"/>
      <c r="X188" s="185"/>
      <c r="Y188" s="185"/>
      <c r="Z188" s="185"/>
      <c r="AA188" s="185"/>
      <c r="AB188" s="185"/>
      <c r="AC188" s="185"/>
      <c r="AD188" s="190"/>
      <c r="AT188" s="191" t="s">
        <v>192</v>
      </c>
      <c r="AU188" s="191" t="s">
        <v>128</v>
      </c>
      <c r="AV188" s="10" t="s">
        <v>128</v>
      </c>
      <c r="AW188" s="10" t="s">
        <v>7</v>
      </c>
      <c r="AX188" s="10" t="s">
        <v>27</v>
      </c>
      <c r="AY188" s="191" t="s">
        <v>184</v>
      </c>
    </row>
    <row r="189" spans="2:65" s="1" customFormat="1" ht="44.25" customHeight="1">
      <c r="B189" s="38"/>
      <c r="C189" s="176" t="s">
        <v>311</v>
      </c>
      <c r="D189" s="176" t="s">
        <v>185</v>
      </c>
      <c r="E189" s="177" t="s">
        <v>312</v>
      </c>
      <c r="F189" s="298" t="s">
        <v>313</v>
      </c>
      <c r="G189" s="298"/>
      <c r="H189" s="298"/>
      <c r="I189" s="298"/>
      <c r="J189" s="178" t="s">
        <v>314</v>
      </c>
      <c r="K189" s="179">
        <v>19</v>
      </c>
      <c r="L189" s="180">
        <v>0</v>
      </c>
      <c r="M189" s="299">
        <v>0</v>
      </c>
      <c r="N189" s="300"/>
      <c r="O189" s="300"/>
      <c r="P189" s="279">
        <f>ROUND(V189*K189,2)</f>
        <v>0</v>
      </c>
      <c r="Q189" s="279"/>
      <c r="R189" s="40"/>
      <c r="T189" s="181" t="s">
        <v>26</v>
      </c>
      <c r="U189" s="47" t="s">
        <v>53</v>
      </c>
      <c r="V189" s="127">
        <f>L189+M189</f>
        <v>0</v>
      </c>
      <c r="W189" s="127">
        <f>ROUND(L189*K189,2)</f>
        <v>0</v>
      </c>
      <c r="X189" s="127">
        <f>ROUND(M189*K189,2)</f>
        <v>0</v>
      </c>
      <c r="Y189" s="39"/>
      <c r="Z189" s="182">
        <f>Y189*K189</f>
        <v>0</v>
      </c>
      <c r="AA189" s="182">
        <v>0</v>
      </c>
      <c r="AB189" s="182">
        <f>AA189*K189</f>
        <v>0</v>
      </c>
      <c r="AC189" s="182">
        <v>0</v>
      </c>
      <c r="AD189" s="183">
        <f>AC189*K189</f>
        <v>0</v>
      </c>
      <c r="AR189" s="21" t="s">
        <v>189</v>
      </c>
      <c r="AT189" s="21" t="s">
        <v>185</v>
      </c>
      <c r="AU189" s="21" t="s">
        <v>128</v>
      </c>
      <c r="AY189" s="21" t="s">
        <v>184</v>
      </c>
      <c r="BE189" s="114">
        <f>IF(U189="základní",P189,0)</f>
        <v>0</v>
      </c>
      <c r="BF189" s="114">
        <f>IF(U189="snížená",P189,0)</f>
        <v>0</v>
      </c>
      <c r="BG189" s="114">
        <f>IF(U189="zákl. přenesená",P189,0)</f>
        <v>0</v>
      </c>
      <c r="BH189" s="114">
        <f>IF(U189="sníž. přenesená",P189,0)</f>
        <v>0</v>
      </c>
      <c r="BI189" s="114">
        <f>IF(U189="nulová",P189,0)</f>
        <v>0</v>
      </c>
      <c r="BJ189" s="21" t="s">
        <v>27</v>
      </c>
      <c r="BK189" s="114">
        <f>ROUND(V189*K189,2)</f>
        <v>0</v>
      </c>
      <c r="BL189" s="21" t="s">
        <v>189</v>
      </c>
      <c r="BM189" s="21" t="s">
        <v>315</v>
      </c>
    </row>
    <row r="190" spans="2:65" s="10" customFormat="1" ht="22.5" customHeight="1">
      <c r="B190" s="184"/>
      <c r="C190" s="185"/>
      <c r="D190" s="185"/>
      <c r="E190" s="186" t="s">
        <v>26</v>
      </c>
      <c r="F190" s="301" t="s">
        <v>316</v>
      </c>
      <c r="G190" s="302"/>
      <c r="H190" s="302"/>
      <c r="I190" s="302"/>
      <c r="J190" s="185"/>
      <c r="K190" s="187">
        <v>19</v>
      </c>
      <c r="L190" s="185"/>
      <c r="M190" s="185"/>
      <c r="N190" s="185"/>
      <c r="O190" s="185"/>
      <c r="P190" s="185"/>
      <c r="Q190" s="185"/>
      <c r="R190" s="188"/>
      <c r="T190" s="189"/>
      <c r="U190" s="185"/>
      <c r="V190" s="185"/>
      <c r="W190" s="185"/>
      <c r="X190" s="185"/>
      <c r="Y190" s="185"/>
      <c r="Z190" s="185"/>
      <c r="AA190" s="185"/>
      <c r="AB190" s="185"/>
      <c r="AC190" s="185"/>
      <c r="AD190" s="190"/>
      <c r="AT190" s="191" t="s">
        <v>192</v>
      </c>
      <c r="AU190" s="191" t="s">
        <v>128</v>
      </c>
      <c r="AV190" s="10" t="s">
        <v>128</v>
      </c>
      <c r="AW190" s="10" t="s">
        <v>7</v>
      </c>
      <c r="AX190" s="10" t="s">
        <v>27</v>
      </c>
      <c r="AY190" s="191" t="s">
        <v>184</v>
      </c>
    </row>
    <row r="191" spans="2:65" s="1" customFormat="1" ht="22.5" customHeight="1">
      <c r="B191" s="38"/>
      <c r="C191" s="208" t="s">
        <v>317</v>
      </c>
      <c r="D191" s="208" t="s">
        <v>318</v>
      </c>
      <c r="E191" s="209" t="s">
        <v>319</v>
      </c>
      <c r="F191" s="303" t="s">
        <v>320</v>
      </c>
      <c r="G191" s="303"/>
      <c r="H191" s="303"/>
      <c r="I191" s="303"/>
      <c r="J191" s="210" t="s">
        <v>321</v>
      </c>
      <c r="K191" s="211">
        <v>113.751</v>
      </c>
      <c r="L191" s="212">
        <v>0</v>
      </c>
      <c r="M191" s="304"/>
      <c r="N191" s="304"/>
      <c r="O191" s="305"/>
      <c r="P191" s="279">
        <f>ROUND(V191*K191,2)</f>
        <v>0</v>
      </c>
      <c r="Q191" s="279"/>
      <c r="R191" s="40"/>
      <c r="T191" s="181" t="s">
        <v>26</v>
      </c>
      <c r="U191" s="47" t="s">
        <v>53</v>
      </c>
      <c r="V191" s="127">
        <f>L191+M191</f>
        <v>0</v>
      </c>
      <c r="W191" s="127">
        <f>ROUND(L191*K191,2)</f>
        <v>0</v>
      </c>
      <c r="X191" s="127">
        <f>ROUND(M191*K191,2)</f>
        <v>0</v>
      </c>
      <c r="Y191" s="39"/>
      <c r="Z191" s="182">
        <f>Y191*K191</f>
        <v>0</v>
      </c>
      <c r="AA191" s="182">
        <v>1</v>
      </c>
      <c r="AB191" s="182">
        <f>AA191*K191</f>
        <v>113.751</v>
      </c>
      <c r="AC191" s="182">
        <v>0</v>
      </c>
      <c r="AD191" s="183">
        <f>AC191*K191</f>
        <v>0</v>
      </c>
      <c r="AR191" s="21" t="s">
        <v>227</v>
      </c>
      <c r="AT191" s="21" t="s">
        <v>318</v>
      </c>
      <c r="AU191" s="21" t="s">
        <v>128</v>
      </c>
      <c r="AY191" s="21" t="s">
        <v>184</v>
      </c>
      <c r="BE191" s="114">
        <f>IF(U191="základní",P191,0)</f>
        <v>0</v>
      </c>
      <c r="BF191" s="114">
        <f>IF(U191="snížená",P191,0)</f>
        <v>0</v>
      </c>
      <c r="BG191" s="114">
        <f>IF(U191="zákl. přenesená",P191,0)</f>
        <v>0</v>
      </c>
      <c r="BH191" s="114">
        <f>IF(U191="sníž. přenesená",P191,0)</f>
        <v>0</v>
      </c>
      <c r="BI191" s="114">
        <f>IF(U191="nulová",P191,0)</f>
        <v>0</v>
      </c>
      <c r="BJ191" s="21" t="s">
        <v>27</v>
      </c>
      <c r="BK191" s="114">
        <f>ROUND(V191*K191,2)</f>
        <v>0</v>
      </c>
      <c r="BL191" s="21" t="s">
        <v>189</v>
      </c>
      <c r="BM191" s="21" t="s">
        <v>322</v>
      </c>
    </row>
    <row r="192" spans="2:65" s="10" customFormat="1" ht="31.5" customHeight="1">
      <c r="B192" s="184"/>
      <c r="C192" s="185"/>
      <c r="D192" s="185"/>
      <c r="E192" s="186" t="s">
        <v>26</v>
      </c>
      <c r="F192" s="301" t="s">
        <v>323</v>
      </c>
      <c r="G192" s="302"/>
      <c r="H192" s="302"/>
      <c r="I192" s="302"/>
      <c r="J192" s="185"/>
      <c r="K192" s="187">
        <v>113.751</v>
      </c>
      <c r="L192" s="185"/>
      <c r="M192" s="185"/>
      <c r="N192" s="185"/>
      <c r="O192" s="185"/>
      <c r="P192" s="185"/>
      <c r="Q192" s="185"/>
      <c r="R192" s="188"/>
      <c r="T192" s="189"/>
      <c r="U192" s="185"/>
      <c r="V192" s="185"/>
      <c r="W192" s="185"/>
      <c r="X192" s="185"/>
      <c r="Y192" s="185"/>
      <c r="Z192" s="185"/>
      <c r="AA192" s="185"/>
      <c r="AB192" s="185"/>
      <c r="AC192" s="185"/>
      <c r="AD192" s="190"/>
      <c r="AT192" s="191" t="s">
        <v>192</v>
      </c>
      <c r="AU192" s="191" t="s">
        <v>128</v>
      </c>
      <c r="AV192" s="10" t="s">
        <v>128</v>
      </c>
      <c r="AW192" s="10" t="s">
        <v>7</v>
      </c>
      <c r="AX192" s="10" t="s">
        <v>27</v>
      </c>
      <c r="AY192" s="191" t="s">
        <v>184</v>
      </c>
    </row>
    <row r="193" spans="2:65" s="1" customFormat="1" ht="22.5" customHeight="1">
      <c r="B193" s="38"/>
      <c r="C193" s="208" t="s">
        <v>324</v>
      </c>
      <c r="D193" s="208" t="s">
        <v>318</v>
      </c>
      <c r="E193" s="209" t="s">
        <v>325</v>
      </c>
      <c r="F193" s="303" t="s">
        <v>326</v>
      </c>
      <c r="G193" s="303"/>
      <c r="H193" s="303"/>
      <c r="I193" s="303"/>
      <c r="J193" s="210" t="s">
        <v>321</v>
      </c>
      <c r="K193" s="211">
        <v>14.85</v>
      </c>
      <c r="L193" s="212">
        <v>0</v>
      </c>
      <c r="M193" s="304"/>
      <c r="N193" s="304"/>
      <c r="O193" s="305"/>
      <c r="P193" s="279">
        <f>ROUND(V193*K193,2)</f>
        <v>0</v>
      </c>
      <c r="Q193" s="279"/>
      <c r="R193" s="40"/>
      <c r="T193" s="181" t="s">
        <v>26</v>
      </c>
      <c r="U193" s="47" t="s">
        <v>53</v>
      </c>
      <c r="V193" s="127">
        <f>L193+M193</f>
        <v>0</v>
      </c>
      <c r="W193" s="127">
        <f>ROUND(L193*K193,2)</f>
        <v>0</v>
      </c>
      <c r="X193" s="127">
        <f>ROUND(M193*K193,2)</f>
        <v>0</v>
      </c>
      <c r="Y193" s="39"/>
      <c r="Z193" s="182">
        <f>Y193*K193</f>
        <v>0</v>
      </c>
      <c r="AA193" s="182">
        <v>1</v>
      </c>
      <c r="AB193" s="182">
        <f>AA193*K193</f>
        <v>14.85</v>
      </c>
      <c r="AC193" s="182">
        <v>0</v>
      </c>
      <c r="AD193" s="183">
        <f>AC193*K193</f>
        <v>0</v>
      </c>
      <c r="AR193" s="21" t="s">
        <v>227</v>
      </c>
      <c r="AT193" s="21" t="s">
        <v>318</v>
      </c>
      <c r="AU193" s="21" t="s">
        <v>128</v>
      </c>
      <c r="AY193" s="21" t="s">
        <v>184</v>
      </c>
      <c r="BE193" s="114">
        <f>IF(U193="základní",P193,0)</f>
        <v>0</v>
      </c>
      <c r="BF193" s="114">
        <f>IF(U193="snížená",P193,0)</f>
        <v>0</v>
      </c>
      <c r="BG193" s="114">
        <f>IF(U193="zákl. přenesená",P193,0)</f>
        <v>0</v>
      </c>
      <c r="BH193" s="114">
        <f>IF(U193="sníž. přenesená",P193,0)</f>
        <v>0</v>
      </c>
      <c r="BI193" s="114">
        <f>IF(U193="nulová",P193,0)</f>
        <v>0</v>
      </c>
      <c r="BJ193" s="21" t="s">
        <v>27</v>
      </c>
      <c r="BK193" s="114">
        <f>ROUND(V193*K193,2)</f>
        <v>0</v>
      </c>
      <c r="BL193" s="21" t="s">
        <v>189</v>
      </c>
      <c r="BM193" s="21" t="s">
        <v>327</v>
      </c>
    </row>
    <row r="194" spans="2:65" s="10" customFormat="1" ht="31.5" customHeight="1">
      <c r="B194" s="184"/>
      <c r="C194" s="185"/>
      <c r="D194" s="185"/>
      <c r="E194" s="186" t="s">
        <v>26</v>
      </c>
      <c r="F194" s="301" t="s">
        <v>328</v>
      </c>
      <c r="G194" s="302"/>
      <c r="H194" s="302"/>
      <c r="I194" s="302"/>
      <c r="J194" s="185"/>
      <c r="K194" s="187">
        <v>14.85</v>
      </c>
      <c r="L194" s="185"/>
      <c r="M194" s="185"/>
      <c r="N194" s="185"/>
      <c r="O194" s="185"/>
      <c r="P194" s="185"/>
      <c r="Q194" s="185"/>
      <c r="R194" s="188"/>
      <c r="T194" s="189"/>
      <c r="U194" s="185"/>
      <c r="V194" s="185"/>
      <c r="W194" s="185"/>
      <c r="X194" s="185"/>
      <c r="Y194" s="185"/>
      <c r="Z194" s="185"/>
      <c r="AA194" s="185"/>
      <c r="AB194" s="185"/>
      <c r="AC194" s="185"/>
      <c r="AD194" s="190"/>
      <c r="AT194" s="191" t="s">
        <v>192</v>
      </c>
      <c r="AU194" s="191" t="s">
        <v>128</v>
      </c>
      <c r="AV194" s="10" t="s">
        <v>128</v>
      </c>
      <c r="AW194" s="10" t="s">
        <v>7</v>
      </c>
      <c r="AX194" s="10" t="s">
        <v>27</v>
      </c>
      <c r="AY194" s="191" t="s">
        <v>184</v>
      </c>
    </row>
    <row r="195" spans="2:65" s="9" customFormat="1" ht="29.85" customHeight="1">
      <c r="B195" s="164"/>
      <c r="C195" s="165"/>
      <c r="D195" s="175" t="s">
        <v>150</v>
      </c>
      <c r="E195" s="175"/>
      <c r="F195" s="175"/>
      <c r="G195" s="175"/>
      <c r="H195" s="175"/>
      <c r="I195" s="175"/>
      <c r="J195" s="175"/>
      <c r="K195" s="175"/>
      <c r="L195" s="175"/>
      <c r="M195" s="286">
        <f>BK195</f>
        <v>0</v>
      </c>
      <c r="N195" s="287"/>
      <c r="O195" s="287"/>
      <c r="P195" s="287"/>
      <c r="Q195" s="287"/>
      <c r="R195" s="167"/>
      <c r="T195" s="168"/>
      <c r="U195" s="165"/>
      <c r="V195" s="165"/>
      <c r="W195" s="169">
        <f>SUM(W196:W202)</f>
        <v>0</v>
      </c>
      <c r="X195" s="169">
        <f>SUM(X196:X202)</f>
        <v>0</v>
      </c>
      <c r="Y195" s="165"/>
      <c r="Z195" s="170">
        <f>SUM(Z196:Z202)</f>
        <v>0</v>
      </c>
      <c r="AA195" s="165"/>
      <c r="AB195" s="170">
        <f>SUM(AB196:AB202)</f>
        <v>0.83882999999999996</v>
      </c>
      <c r="AC195" s="165"/>
      <c r="AD195" s="171">
        <f>SUM(AD196:AD202)</f>
        <v>0</v>
      </c>
      <c r="AR195" s="172" t="s">
        <v>27</v>
      </c>
      <c r="AT195" s="173" t="s">
        <v>89</v>
      </c>
      <c r="AU195" s="173" t="s">
        <v>27</v>
      </c>
      <c r="AY195" s="172" t="s">
        <v>184</v>
      </c>
      <c r="BK195" s="174">
        <f>SUM(BK196:BK202)</f>
        <v>0</v>
      </c>
    </row>
    <row r="196" spans="2:65" s="1" customFormat="1" ht="44.25" customHeight="1">
      <c r="B196" s="38"/>
      <c r="C196" s="176" t="s">
        <v>329</v>
      </c>
      <c r="D196" s="176" t="s">
        <v>185</v>
      </c>
      <c r="E196" s="177" t="s">
        <v>330</v>
      </c>
      <c r="F196" s="298" t="s">
        <v>331</v>
      </c>
      <c r="G196" s="298"/>
      <c r="H196" s="298"/>
      <c r="I196" s="298"/>
      <c r="J196" s="178" t="s">
        <v>332</v>
      </c>
      <c r="K196" s="179">
        <v>1</v>
      </c>
      <c r="L196" s="180">
        <v>0</v>
      </c>
      <c r="M196" s="299">
        <v>0</v>
      </c>
      <c r="N196" s="300"/>
      <c r="O196" s="300"/>
      <c r="P196" s="279">
        <f>ROUND(V196*K196,2)</f>
        <v>0</v>
      </c>
      <c r="Q196" s="279"/>
      <c r="R196" s="40"/>
      <c r="T196" s="181" t="s">
        <v>26</v>
      </c>
      <c r="U196" s="47" t="s">
        <v>53</v>
      </c>
      <c r="V196" s="127">
        <f>L196+M196</f>
        <v>0</v>
      </c>
      <c r="W196" s="127">
        <f>ROUND(L196*K196,2)</f>
        <v>0</v>
      </c>
      <c r="X196" s="127">
        <f>ROUND(M196*K196,2)</f>
        <v>0</v>
      </c>
      <c r="Y196" s="39"/>
      <c r="Z196" s="182">
        <f>Y196*K196</f>
        <v>0</v>
      </c>
      <c r="AA196" s="182">
        <v>0</v>
      </c>
      <c r="AB196" s="182">
        <f>AA196*K196</f>
        <v>0</v>
      </c>
      <c r="AC196" s="182">
        <v>0</v>
      </c>
      <c r="AD196" s="183">
        <f>AC196*K196</f>
        <v>0</v>
      </c>
      <c r="AR196" s="21" t="s">
        <v>189</v>
      </c>
      <c r="AT196" s="21" t="s">
        <v>185</v>
      </c>
      <c r="AU196" s="21" t="s">
        <v>128</v>
      </c>
      <c r="AY196" s="21" t="s">
        <v>184</v>
      </c>
      <c r="BE196" s="114">
        <f>IF(U196="základní",P196,0)</f>
        <v>0</v>
      </c>
      <c r="BF196" s="114">
        <f>IF(U196="snížená",P196,0)</f>
        <v>0</v>
      </c>
      <c r="BG196" s="114">
        <f>IF(U196="zákl. přenesená",P196,0)</f>
        <v>0</v>
      </c>
      <c r="BH196" s="114">
        <f>IF(U196="sníž. přenesená",P196,0)</f>
        <v>0</v>
      </c>
      <c r="BI196" s="114">
        <f>IF(U196="nulová",P196,0)</f>
        <v>0</v>
      </c>
      <c r="BJ196" s="21" t="s">
        <v>27</v>
      </c>
      <c r="BK196" s="114">
        <f>ROUND(V196*K196,2)</f>
        <v>0</v>
      </c>
      <c r="BL196" s="21" t="s">
        <v>189</v>
      </c>
      <c r="BM196" s="21" t="s">
        <v>333</v>
      </c>
    </row>
    <row r="197" spans="2:65" s="10" customFormat="1" ht="22.5" customHeight="1">
      <c r="B197" s="184"/>
      <c r="C197" s="185"/>
      <c r="D197" s="185"/>
      <c r="E197" s="186" t="s">
        <v>26</v>
      </c>
      <c r="F197" s="301" t="s">
        <v>334</v>
      </c>
      <c r="G197" s="302"/>
      <c r="H197" s="302"/>
      <c r="I197" s="302"/>
      <c r="J197" s="185"/>
      <c r="K197" s="187">
        <v>1</v>
      </c>
      <c r="L197" s="185"/>
      <c r="M197" s="185"/>
      <c r="N197" s="185"/>
      <c r="O197" s="185"/>
      <c r="P197" s="185"/>
      <c r="Q197" s="185"/>
      <c r="R197" s="188"/>
      <c r="T197" s="189"/>
      <c r="U197" s="185"/>
      <c r="V197" s="185"/>
      <c r="W197" s="185"/>
      <c r="X197" s="185"/>
      <c r="Y197" s="185"/>
      <c r="Z197" s="185"/>
      <c r="AA197" s="185"/>
      <c r="AB197" s="185"/>
      <c r="AC197" s="185"/>
      <c r="AD197" s="190"/>
      <c r="AT197" s="191" t="s">
        <v>192</v>
      </c>
      <c r="AU197" s="191" t="s">
        <v>128</v>
      </c>
      <c r="AV197" s="10" t="s">
        <v>128</v>
      </c>
      <c r="AW197" s="10" t="s">
        <v>7</v>
      </c>
      <c r="AX197" s="10" t="s">
        <v>27</v>
      </c>
      <c r="AY197" s="191" t="s">
        <v>184</v>
      </c>
    </row>
    <row r="198" spans="2:65" s="1" customFormat="1" ht="31.5" customHeight="1">
      <c r="B198" s="38"/>
      <c r="C198" s="176" t="s">
        <v>335</v>
      </c>
      <c r="D198" s="176" t="s">
        <v>185</v>
      </c>
      <c r="E198" s="177" t="s">
        <v>336</v>
      </c>
      <c r="F198" s="298" t="s">
        <v>337</v>
      </c>
      <c r="G198" s="298"/>
      <c r="H198" s="298"/>
      <c r="I198" s="298"/>
      <c r="J198" s="178" t="s">
        <v>314</v>
      </c>
      <c r="K198" s="179">
        <v>5</v>
      </c>
      <c r="L198" s="180">
        <v>0</v>
      </c>
      <c r="M198" s="299">
        <v>0</v>
      </c>
      <c r="N198" s="300"/>
      <c r="O198" s="300"/>
      <c r="P198" s="279">
        <f>ROUND(V198*K198,2)</f>
        <v>0</v>
      </c>
      <c r="Q198" s="279"/>
      <c r="R198" s="40"/>
      <c r="T198" s="181" t="s">
        <v>26</v>
      </c>
      <c r="U198" s="47" t="s">
        <v>53</v>
      </c>
      <c r="V198" s="127">
        <f>L198+M198</f>
        <v>0</v>
      </c>
      <c r="W198" s="127">
        <f>ROUND(L198*K198,2)</f>
        <v>0</v>
      </c>
      <c r="X198" s="127">
        <f>ROUND(M198*K198,2)</f>
        <v>0</v>
      </c>
      <c r="Y198" s="39"/>
      <c r="Z198" s="182">
        <f>Y198*K198</f>
        <v>0</v>
      </c>
      <c r="AA198" s="182">
        <v>0</v>
      </c>
      <c r="AB198" s="182">
        <f>AA198*K198</f>
        <v>0</v>
      </c>
      <c r="AC198" s="182">
        <v>0</v>
      </c>
      <c r="AD198" s="183">
        <f>AC198*K198</f>
        <v>0</v>
      </c>
      <c r="AR198" s="21" t="s">
        <v>189</v>
      </c>
      <c r="AT198" s="21" t="s">
        <v>185</v>
      </c>
      <c r="AU198" s="21" t="s">
        <v>128</v>
      </c>
      <c r="AY198" s="21" t="s">
        <v>184</v>
      </c>
      <c r="BE198" s="114">
        <f>IF(U198="základní",P198,0)</f>
        <v>0</v>
      </c>
      <c r="BF198" s="114">
        <f>IF(U198="snížená",P198,0)</f>
        <v>0</v>
      </c>
      <c r="BG198" s="114">
        <f>IF(U198="zákl. přenesená",P198,0)</f>
        <v>0</v>
      </c>
      <c r="BH198" s="114">
        <f>IF(U198="sníž. přenesená",P198,0)</f>
        <v>0</v>
      </c>
      <c r="BI198" s="114">
        <f>IF(U198="nulová",P198,0)</f>
        <v>0</v>
      </c>
      <c r="BJ198" s="21" t="s">
        <v>27</v>
      </c>
      <c r="BK198" s="114">
        <f>ROUND(V198*K198,2)</f>
        <v>0</v>
      </c>
      <c r="BL198" s="21" t="s">
        <v>189</v>
      </c>
      <c r="BM198" s="21" t="s">
        <v>338</v>
      </c>
    </row>
    <row r="199" spans="2:65" s="10" customFormat="1" ht="22.5" customHeight="1">
      <c r="B199" s="184"/>
      <c r="C199" s="185"/>
      <c r="D199" s="185"/>
      <c r="E199" s="186" t="s">
        <v>26</v>
      </c>
      <c r="F199" s="301" t="s">
        <v>339</v>
      </c>
      <c r="G199" s="302"/>
      <c r="H199" s="302"/>
      <c r="I199" s="302"/>
      <c r="J199" s="185"/>
      <c r="K199" s="187">
        <v>5</v>
      </c>
      <c r="L199" s="185"/>
      <c r="M199" s="185"/>
      <c r="N199" s="185"/>
      <c r="O199" s="185"/>
      <c r="P199" s="185"/>
      <c r="Q199" s="185"/>
      <c r="R199" s="188"/>
      <c r="T199" s="189"/>
      <c r="U199" s="185"/>
      <c r="V199" s="185"/>
      <c r="W199" s="185"/>
      <c r="X199" s="185"/>
      <c r="Y199" s="185"/>
      <c r="Z199" s="185"/>
      <c r="AA199" s="185"/>
      <c r="AB199" s="185"/>
      <c r="AC199" s="185"/>
      <c r="AD199" s="190"/>
      <c r="AT199" s="191" t="s">
        <v>192</v>
      </c>
      <c r="AU199" s="191" t="s">
        <v>128</v>
      </c>
      <c r="AV199" s="10" t="s">
        <v>128</v>
      </c>
      <c r="AW199" s="10" t="s">
        <v>7</v>
      </c>
      <c r="AX199" s="10" t="s">
        <v>27</v>
      </c>
      <c r="AY199" s="191" t="s">
        <v>184</v>
      </c>
    </row>
    <row r="200" spans="2:65" s="1" customFormat="1" ht="31.5" customHeight="1">
      <c r="B200" s="38"/>
      <c r="C200" s="208" t="s">
        <v>340</v>
      </c>
      <c r="D200" s="208" t="s">
        <v>318</v>
      </c>
      <c r="E200" s="209" t="s">
        <v>341</v>
      </c>
      <c r="F200" s="303" t="s">
        <v>342</v>
      </c>
      <c r="G200" s="303"/>
      <c r="H200" s="303"/>
      <c r="I200" s="303"/>
      <c r="J200" s="210" t="s">
        <v>314</v>
      </c>
      <c r="K200" s="211">
        <v>5</v>
      </c>
      <c r="L200" s="212">
        <v>0</v>
      </c>
      <c r="M200" s="304"/>
      <c r="N200" s="304"/>
      <c r="O200" s="305"/>
      <c r="P200" s="279">
        <f>ROUND(V200*K200,2)</f>
        <v>0</v>
      </c>
      <c r="Q200" s="279"/>
      <c r="R200" s="40"/>
      <c r="T200" s="181" t="s">
        <v>26</v>
      </c>
      <c r="U200" s="47" t="s">
        <v>53</v>
      </c>
      <c r="V200" s="127">
        <f>L200+M200</f>
        <v>0</v>
      </c>
      <c r="W200" s="127">
        <f>ROUND(L200*K200,2)</f>
        <v>0</v>
      </c>
      <c r="X200" s="127">
        <f>ROUND(M200*K200,2)</f>
        <v>0</v>
      </c>
      <c r="Y200" s="39"/>
      <c r="Z200" s="182">
        <f>Y200*K200</f>
        <v>0</v>
      </c>
      <c r="AA200" s="182">
        <v>0.12776599999999999</v>
      </c>
      <c r="AB200" s="182">
        <f>AA200*K200</f>
        <v>0.63883000000000001</v>
      </c>
      <c r="AC200" s="182">
        <v>0</v>
      </c>
      <c r="AD200" s="183">
        <f>AC200*K200</f>
        <v>0</v>
      </c>
      <c r="AR200" s="21" t="s">
        <v>227</v>
      </c>
      <c r="AT200" s="21" t="s">
        <v>318</v>
      </c>
      <c r="AU200" s="21" t="s">
        <v>128</v>
      </c>
      <c r="AY200" s="21" t="s">
        <v>184</v>
      </c>
      <c r="BE200" s="114">
        <f>IF(U200="základní",P200,0)</f>
        <v>0</v>
      </c>
      <c r="BF200" s="114">
        <f>IF(U200="snížená",P200,0)</f>
        <v>0</v>
      </c>
      <c r="BG200" s="114">
        <f>IF(U200="zákl. přenesená",P200,0)</f>
        <v>0</v>
      </c>
      <c r="BH200" s="114">
        <f>IF(U200="sníž. přenesená",P200,0)</f>
        <v>0</v>
      </c>
      <c r="BI200" s="114">
        <f>IF(U200="nulová",P200,0)</f>
        <v>0</v>
      </c>
      <c r="BJ200" s="21" t="s">
        <v>27</v>
      </c>
      <c r="BK200" s="114">
        <f>ROUND(V200*K200,2)</f>
        <v>0</v>
      </c>
      <c r="BL200" s="21" t="s">
        <v>189</v>
      </c>
      <c r="BM200" s="21" t="s">
        <v>343</v>
      </c>
    </row>
    <row r="201" spans="2:65" s="1" customFormat="1" ht="31.5" customHeight="1">
      <c r="B201" s="38"/>
      <c r="C201" s="176" t="s">
        <v>344</v>
      </c>
      <c r="D201" s="176" t="s">
        <v>185</v>
      </c>
      <c r="E201" s="177" t="s">
        <v>345</v>
      </c>
      <c r="F201" s="298" t="s">
        <v>346</v>
      </c>
      <c r="G201" s="298"/>
      <c r="H201" s="298"/>
      <c r="I201" s="298"/>
      <c r="J201" s="178" t="s">
        <v>332</v>
      </c>
      <c r="K201" s="179">
        <v>2</v>
      </c>
      <c r="L201" s="180">
        <v>0</v>
      </c>
      <c r="M201" s="299">
        <v>0</v>
      </c>
      <c r="N201" s="300"/>
      <c r="O201" s="300"/>
      <c r="P201" s="279">
        <f>ROUND(V201*K201,2)</f>
        <v>0</v>
      </c>
      <c r="Q201" s="279"/>
      <c r="R201" s="40"/>
      <c r="T201" s="181" t="s">
        <v>26</v>
      </c>
      <c r="U201" s="47" t="s">
        <v>53</v>
      </c>
      <c r="V201" s="127">
        <f>L201+M201</f>
        <v>0</v>
      </c>
      <c r="W201" s="127">
        <f>ROUND(L201*K201,2)</f>
        <v>0</v>
      </c>
      <c r="X201" s="127">
        <f>ROUND(M201*K201,2)</f>
        <v>0</v>
      </c>
      <c r="Y201" s="39"/>
      <c r="Z201" s="182">
        <f>Y201*K201</f>
        <v>0</v>
      </c>
      <c r="AA201" s="182">
        <v>0</v>
      </c>
      <c r="AB201" s="182">
        <f>AA201*K201</f>
        <v>0</v>
      </c>
      <c r="AC201" s="182">
        <v>0</v>
      </c>
      <c r="AD201" s="183">
        <f>AC201*K201</f>
        <v>0</v>
      </c>
      <c r="AR201" s="21" t="s">
        <v>189</v>
      </c>
      <c r="AT201" s="21" t="s">
        <v>185</v>
      </c>
      <c r="AU201" s="21" t="s">
        <v>128</v>
      </c>
      <c r="AY201" s="21" t="s">
        <v>184</v>
      </c>
      <c r="BE201" s="114">
        <f>IF(U201="základní",P201,0)</f>
        <v>0</v>
      </c>
      <c r="BF201" s="114">
        <f>IF(U201="snížená",P201,0)</f>
        <v>0</v>
      </c>
      <c r="BG201" s="114">
        <f>IF(U201="zákl. přenesená",P201,0)</f>
        <v>0</v>
      </c>
      <c r="BH201" s="114">
        <f>IF(U201="sníž. přenesená",P201,0)</f>
        <v>0</v>
      </c>
      <c r="BI201" s="114">
        <f>IF(U201="nulová",P201,0)</f>
        <v>0</v>
      </c>
      <c r="BJ201" s="21" t="s">
        <v>27</v>
      </c>
      <c r="BK201" s="114">
        <f>ROUND(V201*K201,2)</f>
        <v>0</v>
      </c>
      <c r="BL201" s="21" t="s">
        <v>189</v>
      </c>
      <c r="BM201" s="21" t="s">
        <v>347</v>
      </c>
    </row>
    <row r="202" spans="2:65" s="1" customFormat="1" ht="31.5" customHeight="1">
      <c r="B202" s="38"/>
      <c r="C202" s="208" t="s">
        <v>348</v>
      </c>
      <c r="D202" s="208" t="s">
        <v>318</v>
      </c>
      <c r="E202" s="209" t="s">
        <v>349</v>
      </c>
      <c r="F202" s="303" t="s">
        <v>350</v>
      </c>
      <c r="G202" s="303"/>
      <c r="H202" s="303"/>
      <c r="I202" s="303"/>
      <c r="J202" s="210" t="s">
        <v>332</v>
      </c>
      <c r="K202" s="211">
        <v>2</v>
      </c>
      <c r="L202" s="212">
        <v>0</v>
      </c>
      <c r="M202" s="304"/>
      <c r="N202" s="304"/>
      <c r="O202" s="305"/>
      <c r="P202" s="279">
        <f>ROUND(V202*K202,2)</f>
        <v>0</v>
      </c>
      <c r="Q202" s="279"/>
      <c r="R202" s="40"/>
      <c r="T202" s="181" t="s">
        <v>26</v>
      </c>
      <c r="U202" s="47" t="s">
        <v>53</v>
      </c>
      <c r="V202" s="127">
        <f>L202+M202</f>
        <v>0</v>
      </c>
      <c r="W202" s="127">
        <f>ROUND(L202*K202,2)</f>
        <v>0</v>
      </c>
      <c r="X202" s="127">
        <f>ROUND(M202*K202,2)</f>
        <v>0</v>
      </c>
      <c r="Y202" s="39"/>
      <c r="Z202" s="182">
        <f>Y202*K202</f>
        <v>0</v>
      </c>
      <c r="AA202" s="182">
        <v>0.1</v>
      </c>
      <c r="AB202" s="182">
        <f>AA202*K202</f>
        <v>0.2</v>
      </c>
      <c r="AC202" s="182">
        <v>0</v>
      </c>
      <c r="AD202" s="183">
        <f>AC202*K202</f>
        <v>0</v>
      </c>
      <c r="AR202" s="21" t="s">
        <v>227</v>
      </c>
      <c r="AT202" s="21" t="s">
        <v>318</v>
      </c>
      <c r="AU202" s="21" t="s">
        <v>128</v>
      </c>
      <c r="AY202" s="21" t="s">
        <v>184</v>
      </c>
      <c r="BE202" s="114">
        <f>IF(U202="základní",P202,0)</f>
        <v>0</v>
      </c>
      <c r="BF202" s="114">
        <f>IF(U202="snížená",P202,0)</f>
        <v>0</v>
      </c>
      <c r="BG202" s="114">
        <f>IF(U202="zákl. přenesená",P202,0)</f>
        <v>0</v>
      </c>
      <c r="BH202" s="114">
        <f>IF(U202="sníž. přenesená",P202,0)</f>
        <v>0</v>
      </c>
      <c r="BI202" s="114">
        <f>IF(U202="nulová",P202,0)</f>
        <v>0</v>
      </c>
      <c r="BJ202" s="21" t="s">
        <v>27</v>
      </c>
      <c r="BK202" s="114">
        <f>ROUND(V202*K202,2)</f>
        <v>0</v>
      </c>
      <c r="BL202" s="21" t="s">
        <v>189</v>
      </c>
      <c r="BM202" s="21" t="s">
        <v>351</v>
      </c>
    </row>
    <row r="203" spans="2:65" s="9" customFormat="1" ht="29.85" customHeight="1">
      <c r="B203" s="164"/>
      <c r="C203" s="165"/>
      <c r="D203" s="175" t="s">
        <v>151</v>
      </c>
      <c r="E203" s="175"/>
      <c r="F203" s="175"/>
      <c r="G203" s="175"/>
      <c r="H203" s="175"/>
      <c r="I203" s="175"/>
      <c r="J203" s="175"/>
      <c r="K203" s="175"/>
      <c r="L203" s="175"/>
      <c r="M203" s="288">
        <f>BK203</f>
        <v>0</v>
      </c>
      <c r="N203" s="289"/>
      <c r="O203" s="289"/>
      <c r="P203" s="289"/>
      <c r="Q203" s="289"/>
      <c r="R203" s="167"/>
      <c r="T203" s="168"/>
      <c r="U203" s="165"/>
      <c r="V203" s="165"/>
      <c r="W203" s="169">
        <f>SUM(W204:W205)</f>
        <v>0</v>
      </c>
      <c r="X203" s="169">
        <f>SUM(X204:X205)</f>
        <v>0</v>
      </c>
      <c r="Y203" s="165"/>
      <c r="Z203" s="170">
        <f>SUM(Z204:Z205)</f>
        <v>0</v>
      </c>
      <c r="AA203" s="165"/>
      <c r="AB203" s="170">
        <f>SUM(AB204:AB205)</f>
        <v>0</v>
      </c>
      <c r="AC203" s="165"/>
      <c r="AD203" s="171">
        <f>SUM(AD204:AD205)</f>
        <v>0</v>
      </c>
      <c r="AR203" s="172" t="s">
        <v>27</v>
      </c>
      <c r="AT203" s="173" t="s">
        <v>89</v>
      </c>
      <c r="AU203" s="173" t="s">
        <v>27</v>
      </c>
      <c r="AY203" s="172" t="s">
        <v>184</v>
      </c>
      <c r="BK203" s="174">
        <f>SUM(BK204:BK205)</f>
        <v>0</v>
      </c>
    </row>
    <row r="204" spans="2:65" s="1" customFormat="1" ht="31.5" customHeight="1">
      <c r="B204" s="38"/>
      <c r="C204" s="176" t="s">
        <v>352</v>
      </c>
      <c r="D204" s="176" t="s">
        <v>185</v>
      </c>
      <c r="E204" s="177" t="s">
        <v>353</v>
      </c>
      <c r="F204" s="298" t="s">
        <v>354</v>
      </c>
      <c r="G204" s="298"/>
      <c r="H204" s="298"/>
      <c r="I204" s="298"/>
      <c r="J204" s="178" t="s">
        <v>321</v>
      </c>
      <c r="K204" s="179">
        <v>129.44800000000001</v>
      </c>
      <c r="L204" s="180">
        <v>0</v>
      </c>
      <c r="M204" s="299">
        <v>0</v>
      </c>
      <c r="N204" s="300"/>
      <c r="O204" s="300"/>
      <c r="P204" s="279">
        <f>ROUND(V204*K204,2)</f>
        <v>0</v>
      </c>
      <c r="Q204" s="279"/>
      <c r="R204" s="40"/>
      <c r="T204" s="181" t="s">
        <v>26</v>
      </c>
      <c r="U204" s="47" t="s">
        <v>53</v>
      </c>
      <c r="V204" s="127">
        <f>L204+M204</f>
        <v>0</v>
      </c>
      <c r="W204" s="127">
        <f>ROUND(L204*K204,2)</f>
        <v>0</v>
      </c>
      <c r="X204" s="127">
        <f>ROUND(M204*K204,2)</f>
        <v>0</v>
      </c>
      <c r="Y204" s="39"/>
      <c r="Z204" s="182">
        <f>Y204*K204</f>
        <v>0</v>
      </c>
      <c r="AA204" s="182">
        <v>0</v>
      </c>
      <c r="AB204" s="182">
        <f>AA204*K204</f>
        <v>0</v>
      </c>
      <c r="AC204" s="182">
        <v>0</v>
      </c>
      <c r="AD204" s="183">
        <f>AC204*K204</f>
        <v>0</v>
      </c>
      <c r="AR204" s="21" t="s">
        <v>189</v>
      </c>
      <c r="AT204" s="21" t="s">
        <v>185</v>
      </c>
      <c r="AU204" s="21" t="s">
        <v>128</v>
      </c>
      <c r="AY204" s="21" t="s">
        <v>184</v>
      </c>
      <c r="BE204" s="114">
        <f>IF(U204="základní",P204,0)</f>
        <v>0</v>
      </c>
      <c r="BF204" s="114">
        <f>IF(U204="snížená",P204,0)</f>
        <v>0</v>
      </c>
      <c r="BG204" s="114">
        <f>IF(U204="zákl. přenesená",P204,0)</f>
        <v>0</v>
      </c>
      <c r="BH204" s="114">
        <f>IF(U204="sníž. přenesená",P204,0)</f>
        <v>0</v>
      </c>
      <c r="BI204" s="114">
        <f>IF(U204="nulová",P204,0)</f>
        <v>0</v>
      </c>
      <c r="BJ204" s="21" t="s">
        <v>27</v>
      </c>
      <c r="BK204" s="114">
        <f>ROUND(V204*K204,2)</f>
        <v>0</v>
      </c>
      <c r="BL204" s="21" t="s">
        <v>189</v>
      </c>
      <c r="BM204" s="21" t="s">
        <v>355</v>
      </c>
    </row>
    <row r="205" spans="2:65" s="1" customFormat="1" ht="31.5" customHeight="1">
      <c r="B205" s="38"/>
      <c r="C205" s="176" t="s">
        <v>356</v>
      </c>
      <c r="D205" s="176" t="s">
        <v>185</v>
      </c>
      <c r="E205" s="177" t="s">
        <v>357</v>
      </c>
      <c r="F205" s="298" t="s">
        <v>358</v>
      </c>
      <c r="G205" s="298"/>
      <c r="H205" s="298"/>
      <c r="I205" s="298"/>
      <c r="J205" s="178" t="s">
        <v>321</v>
      </c>
      <c r="K205" s="179">
        <v>129.44800000000001</v>
      </c>
      <c r="L205" s="180">
        <v>0</v>
      </c>
      <c r="M205" s="299">
        <v>0</v>
      </c>
      <c r="N205" s="300"/>
      <c r="O205" s="300"/>
      <c r="P205" s="279">
        <f>ROUND(V205*K205,2)</f>
        <v>0</v>
      </c>
      <c r="Q205" s="279"/>
      <c r="R205" s="40"/>
      <c r="T205" s="181" t="s">
        <v>26</v>
      </c>
      <c r="U205" s="47" t="s">
        <v>53</v>
      </c>
      <c r="V205" s="127">
        <f>L205+M205</f>
        <v>0</v>
      </c>
      <c r="W205" s="127">
        <f>ROUND(L205*K205,2)</f>
        <v>0</v>
      </c>
      <c r="X205" s="127">
        <f>ROUND(M205*K205,2)</f>
        <v>0</v>
      </c>
      <c r="Y205" s="39"/>
      <c r="Z205" s="182">
        <f>Y205*K205</f>
        <v>0</v>
      </c>
      <c r="AA205" s="182">
        <v>0</v>
      </c>
      <c r="AB205" s="182">
        <f>AA205*K205</f>
        <v>0</v>
      </c>
      <c r="AC205" s="182">
        <v>0</v>
      </c>
      <c r="AD205" s="183">
        <f>AC205*K205</f>
        <v>0</v>
      </c>
      <c r="AR205" s="21" t="s">
        <v>189</v>
      </c>
      <c r="AT205" s="21" t="s">
        <v>185</v>
      </c>
      <c r="AU205" s="21" t="s">
        <v>128</v>
      </c>
      <c r="AY205" s="21" t="s">
        <v>184</v>
      </c>
      <c r="BE205" s="114">
        <f>IF(U205="základní",P205,0)</f>
        <v>0</v>
      </c>
      <c r="BF205" s="114">
        <f>IF(U205="snížená",P205,0)</f>
        <v>0</v>
      </c>
      <c r="BG205" s="114">
        <f>IF(U205="zákl. přenesená",P205,0)</f>
        <v>0</v>
      </c>
      <c r="BH205" s="114">
        <f>IF(U205="sníž. přenesená",P205,0)</f>
        <v>0</v>
      </c>
      <c r="BI205" s="114">
        <f>IF(U205="nulová",P205,0)</f>
        <v>0</v>
      </c>
      <c r="BJ205" s="21" t="s">
        <v>27</v>
      </c>
      <c r="BK205" s="114">
        <f>ROUND(V205*K205,2)</f>
        <v>0</v>
      </c>
      <c r="BL205" s="21" t="s">
        <v>189</v>
      </c>
      <c r="BM205" s="21" t="s">
        <v>359</v>
      </c>
    </row>
    <row r="206" spans="2:65" s="9" customFormat="1" ht="37.35" customHeight="1">
      <c r="B206" s="164"/>
      <c r="C206" s="165"/>
      <c r="D206" s="166" t="s">
        <v>152</v>
      </c>
      <c r="E206" s="166"/>
      <c r="F206" s="166"/>
      <c r="G206" s="166"/>
      <c r="H206" s="166"/>
      <c r="I206" s="166"/>
      <c r="J206" s="166"/>
      <c r="K206" s="166"/>
      <c r="L206" s="166"/>
      <c r="M206" s="290">
        <f>BK206</f>
        <v>0</v>
      </c>
      <c r="N206" s="291"/>
      <c r="O206" s="291"/>
      <c r="P206" s="291"/>
      <c r="Q206" s="291"/>
      <c r="R206" s="167"/>
      <c r="T206" s="168"/>
      <c r="U206" s="165"/>
      <c r="V206" s="165"/>
      <c r="W206" s="169">
        <f>W207+W213+W216+W220</f>
        <v>0</v>
      </c>
      <c r="X206" s="169">
        <f>X207+X213+X216+X220</f>
        <v>0</v>
      </c>
      <c r="Y206" s="165"/>
      <c r="Z206" s="170">
        <f>Z207+Z213+Z216+Z220</f>
        <v>0</v>
      </c>
      <c r="AA206" s="165"/>
      <c r="AB206" s="170">
        <f>AB207+AB213+AB216+AB220</f>
        <v>0</v>
      </c>
      <c r="AC206" s="165"/>
      <c r="AD206" s="171">
        <f>AD207+AD213+AD216+AD220</f>
        <v>0</v>
      </c>
      <c r="AR206" s="172" t="s">
        <v>210</v>
      </c>
      <c r="AT206" s="173" t="s">
        <v>89</v>
      </c>
      <c r="AU206" s="173" t="s">
        <v>90</v>
      </c>
      <c r="AY206" s="172" t="s">
        <v>184</v>
      </c>
      <c r="BK206" s="174">
        <f>BK207+BK213+BK216+BK220</f>
        <v>0</v>
      </c>
    </row>
    <row r="207" spans="2:65" s="9" customFormat="1" ht="19.95" customHeight="1">
      <c r="B207" s="164"/>
      <c r="C207" s="165"/>
      <c r="D207" s="175" t="s">
        <v>153</v>
      </c>
      <c r="E207" s="175"/>
      <c r="F207" s="175"/>
      <c r="G207" s="175"/>
      <c r="H207" s="175"/>
      <c r="I207" s="175"/>
      <c r="J207" s="175"/>
      <c r="K207" s="175"/>
      <c r="L207" s="175"/>
      <c r="M207" s="286">
        <f>BK207</f>
        <v>0</v>
      </c>
      <c r="N207" s="287"/>
      <c r="O207" s="287"/>
      <c r="P207" s="287"/>
      <c r="Q207" s="287"/>
      <c r="R207" s="167"/>
      <c r="T207" s="168"/>
      <c r="U207" s="165"/>
      <c r="V207" s="165"/>
      <c r="W207" s="169">
        <f>SUM(W208:W212)</f>
        <v>0</v>
      </c>
      <c r="X207" s="169">
        <f>SUM(X208:X212)</f>
        <v>0</v>
      </c>
      <c r="Y207" s="165"/>
      <c r="Z207" s="170">
        <f>SUM(Z208:Z212)</f>
        <v>0</v>
      </c>
      <c r="AA207" s="165"/>
      <c r="AB207" s="170">
        <f>SUM(AB208:AB212)</f>
        <v>0</v>
      </c>
      <c r="AC207" s="165"/>
      <c r="AD207" s="171">
        <f>SUM(AD208:AD212)</f>
        <v>0</v>
      </c>
      <c r="AR207" s="172" t="s">
        <v>210</v>
      </c>
      <c r="AT207" s="173" t="s">
        <v>89</v>
      </c>
      <c r="AU207" s="173" t="s">
        <v>27</v>
      </c>
      <c r="AY207" s="172" t="s">
        <v>184</v>
      </c>
      <c r="BK207" s="174">
        <f>SUM(BK208:BK212)</f>
        <v>0</v>
      </c>
    </row>
    <row r="208" spans="2:65" s="1" customFormat="1" ht="22.5" customHeight="1">
      <c r="B208" s="38"/>
      <c r="C208" s="176" t="s">
        <v>360</v>
      </c>
      <c r="D208" s="176" t="s">
        <v>185</v>
      </c>
      <c r="E208" s="177" t="s">
        <v>361</v>
      </c>
      <c r="F208" s="298" t="s">
        <v>362</v>
      </c>
      <c r="G208" s="298"/>
      <c r="H208" s="298"/>
      <c r="I208" s="298"/>
      <c r="J208" s="178" t="s">
        <v>363</v>
      </c>
      <c r="K208" s="179">
        <v>1</v>
      </c>
      <c r="L208" s="180">
        <v>0</v>
      </c>
      <c r="M208" s="299">
        <v>0</v>
      </c>
      <c r="N208" s="300"/>
      <c r="O208" s="300"/>
      <c r="P208" s="279">
        <f>ROUND(V208*K208,2)</f>
        <v>0</v>
      </c>
      <c r="Q208" s="279"/>
      <c r="R208" s="40"/>
      <c r="T208" s="181" t="s">
        <v>26</v>
      </c>
      <c r="U208" s="47" t="s">
        <v>53</v>
      </c>
      <c r="V208" s="127">
        <f>L208+M208</f>
        <v>0</v>
      </c>
      <c r="W208" s="127">
        <f>ROUND(L208*K208,2)</f>
        <v>0</v>
      </c>
      <c r="X208" s="127">
        <f>ROUND(M208*K208,2)</f>
        <v>0</v>
      </c>
      <c r="Y208" s="39"/>
      <c r="Z208" s="182">
        <f>Y208*K208</f>
        <v>0</v>
      </c>
      <c r="AA208" s="182">
        <v>0</v>
      </c>
      <c r="AB208" s="182">
        <f>AA208*K208</f>
        <v>0</v>
      </c>
      <c r="AC208" s="182">
        <v>0</v>
      </c>
      <c r="AD208" s="183">
        <f>AC208*K208</f>
        <v>0</v>
      </c>
      <c r="AR208" s="21" t="s">
        <v>364</v>
      </c>
      <c r="AT208" s="21" t="s">
        <v>185</v>
      </c>
      <c r="AU208" s="21" t="s">
        <v>128</v>
      </c>
      <c r="AY208" s="21" t="s">
        <v>184</v>
      </c>
      <c r="BE208" s="114">
        <f>IF(U208="základní",P208,0)</f>
        <v>0</v>
      </c>
      <c r="BF208" s="114">
        <f>IF(U208="snížená",P208,0)</f>
        <v>0</v>
      </c>
      <c r="BG208" s="114">
        <f>IF(U208="zákl. přenesená",P208,0)</f>
        <v>0</v>
      </c>
      <c r="BH208" s="114">
        <f>IF(U208="sníž. přenesená",P208,0)</f>
        <v>0</v>
      </c>
      <c r="BI208" s="114">
        <f>IF(U208="nulová",P208,0)</f>
        <v>0</v>
      </c>
      <c r="BJ208" s="21" t="s">
        <v>27</v>
      </c>
      <c r="BK208" s="114">
        <f>ROUND(V208*K208,2)</f>
        <v>0</v>
      </c>
      <c r="BL208" s="21" t="s">
        <v>364</v>
      </c>
      <c r="BM208" s="21" t="s">
        <v>365</v>
      </c>
    </row>
    <row r="209" spans="2:65" s="10" customFormat="1" ht="22.5" customHeight="1">
      <c r="B209" s="184"/>
      <c r="C209" s="185"/>
      <c r="D209" s="185"/>
      <c r="E209" s="186" t="s">
        <v>26</v>
      </c>
      <c r="F209" s="301" t="s">
        <v>366</v>
      </c>
      <c r="G209" s="302"/>
      <c r="H209" s="302"/>
      <c r="I209" s="302"/>
      <c r="J209" s="185"/>
      <c r="K209" s="187">
        <v>1</v>
      </c>
      <c r="L209" s="185"/>
      <c r="M209" s="185"/>
      <c r="N209" s="185"/>
      <c r="O209" s="185"/>
      <c r="P209" s="185"/>
      <c r="Q209" s="185"/>
      <c r="R209" s="188"/>
      <c r="T209" s="189"/>
      <c r="U209" s="185"/>
      <c r="V209" s="185"/>
      <c r="W209" s="185"/>
      <c r="X209" s="185"/>
      <c r="Y209" s="185"/>
      <c r="Z209" s="185"/>
      <c r="AA209" s="185"/>
      <c r="AB209" s="185"/>
      <c r="AC209" s="185"/>
      <c r="AD209" s="190"/>
      <c r="AT209" s="191" t="s">
        <v>192</v>
      </c>
      <c r="AU209" s="191" t="s">
        <v>128</v>
      </c>
      <c r="AV209" s="10" t="s">
        <v>128</v>
      </c>
      <c r="AW209" s="10" t="s">
        <v>7</v>
      </c>
      <c r="AX209" s="10" t="s">
        <v>27</v>
      </c>
      <c r="AY209" s="191" t="s">
        <v>184</v>
      </c>
    </row>
    <row r="210" spans="2:65" s="1" customFormat="1" ht="22.5" customHeight="1">
      <c r="B210" s="38"/>
      <c r="C210" s="176" t="s">
        <v>367</v>
      </c>
      <c r="D210" s="176" t="s">
        <v>185</v>
      </c>
      <c r="E210" s="177" t="s">
        <v>368</v>
      </c>
      <c r="F210" s="298" t="s">
        <v>369</v>
      </c>
      <c r="G210" s="298"/>
      <c r="H210" s="298"/>
      <c r="I210" s="298"/>
      <c r="J210" s="178" t="s">
        <v>363</v>
      </c>
      <c r="K210" s="179">
        <v>1</v>
      </c>
      <c r="L210" s="180">
        <v>0</v>
      </c>
      <c r="M210" s="299">
        <v>0</v>
      </c>
      <c r="N210" s="300"/>
      <c r="O210" s="300"/>
      <c r="P210" s="279">
        <f>ROUND(V210*K210,2)</f>
        <v>0</v>
      </c>
      <c r="Q210" s="279"/>
      <c r="R210" s="40"/>
      <c r="T210" s="181" t="s">
        <v>26</v>
      </c>
      <c r="U210" s="47" t="s">
        <v>53</v>
      </c>
      <c r="V210" s="127">
        <f>L210+M210</f>
        <v>0</v>
      </c>
      <c r="W210" s="127">
        <f>ROUND(L210*K210,2)</f>
        <v>0</v>
      </c>
      <c r="X210" s="127">
        <f>ROUND(M210*K210,2)</f>
        <v>0</v>
      </c>
      <c r="Y210" s="39"/>
      <c r="Z210" s="182">
        <f>Y210*K210</f>
        <v>0</v>
      </c>
      <c r="AA210" s="182">
        <v>0</v>
      </c>
      <c r="AB210" s="182">
        <f>AA210*K210</f>
        <v>0</v>
      </c>
      <c r="AC210" s="182">
        <v>0</v>
      </c>
      <c r="AD210" s="183">
        <f>AC210*K210</f>
        <v>0</v>
      </c>
      <c r="AR210" s="21" t="s">
        <v>364</v>
      </c>
      <c r="AT210" s="21" t="s">
        <v>185</v>
      </c>
      <c r="AU210" s="21" t="s">
        <v>128</v>
      </c>
      <c r="AY210" s="21" t="s">
        <v>184</v>
      </c>
      <c r="BE210" s="114">
        <f>IF(U210="základní",P210,0)</f>
        <v>0</v>
      </c>
      <c r="BF210" s="114">
        <f>IF(U210="snížená",P210,0)</f>
        <v>0</v>
      </c>
      <c r="BG210" s="114">
        <f>IF(U210="zákl. přenesená",P210,0)</f>
        <v>0</v>
      </c>
      <c r="BH210" s="114">
        <f>IF(U210="sníž. přenesená",P210,0)</f>
        <v>0</v>
      </c>
      <c r="BI210" s="114">
        <f>IF(U210="nulová",P210,0)</f>
        <v>0</v>
      </c>
      <c r="BJ210" s="21" t="s">
        <v>27</v>
      </c>
      <c r="BK210" s="114">
        <f>ROUND(V210*K210,2)</f>
        <v>0</v>
      </c>
      <c r="BL210" s="21" t="s">
        <v>364</v>
      </c>
      <c r="BM210" s="21" t="s">
        <v>370</v>
      </c>
    </row>
    <row r="211" spans="2:65" s="12" customFormat="1" ht="31.5" customHeight="1">
      <c r="B211" s="200"/>
      <c r="C211" s="201"/>
      <c r="D211" s="201"/>
      <c r="E211" s="202" t="s">
        <v>26</v>
      </c>
      <c r="F211" s="294" t="s">
        <v>371</v>
      </c>
      <c r="G211" s="295"/>
      <c r="H211" s="295"/>
      <c r="I211" s="295"/>
      <c r="J211" s="201"/>
      <c r="K211" s="203" t="s">
        <v>26</v>
      </c>
      <c r="L211" s="201"/>
      <c r="M211" s="201"/>
      <c r="N211" s="201"/>
      <c r="O211" s="201"/>
      <c r="P211" s="201"/>
      <c r="Q211" s="201"/>
      <c r="R211" s="204"/>
      <c r="T211" s="205"/>
      <c r="U211" s="201"/>
      <c r="V211" s="201"/>
      <c r="W211" s="201"/>
      <c r="X211" s="201"/>
      <c r="Y211" s="201"/>
      <c r="Z211" s="201"/>
      <c r="AA211" s="201"/>
      <c r="AB211" s="201"/>
      <c r="AC211" s="201"/>
      <c r="AD211" s="206"/>
      <c r="AT211" s="207" t="s">
        <v>192</v>
      </c>
      <c r="AU211" s="207" t="s">
        <v>128</v>
      </c>
      <c r="AV211" s="12" t="s">
        <v>27</v>
      </c>
      <c r="AW211" s="12" t="s">
        <v>7</v>
      </c>
      <c r="AX211" s="12" t="s">
        <v>90</v>
      </c>
      <c r="AY211" s="207" t="s">
        <v>184</v>
      </c>
    </row>
    <row r="212" spans="2:65" s="10" customFormat="1" ht="22.5" customHeight="1">
      <c r="B212" s="184"/>
      <c r="C212" s="185"/>
      <c r="D212" s="185"/>
      <c r="E212" s="186" t="s">
        <v>26</v>
      </c>
      <c r="F212" s="296" t="s">
        <v>372</v>
      </c>
      <c r="G212" s="297"/>
      <c r="H212" s="297"/>
      <c r="I212" s="297"/>
      <c r="J212" s="185"/>
      <c r="K212" s="187">
        <v>1</v>
      </c>
      <c r="L212" s="185"/>
      <c r="M212" s="185"/>
      <c r="N212" s="185"/>
      <c r="O212" s="185"/>
      <c r="P212" s="185"/>
      <c r="Q212" s="185"/>
      <c r="R212" s="188"/>
      <c r="T212" s="189"/>
      <c r="U212" s="185"/>
      <c r="V212" s="185"/>
      <c r="W212" s="185"/>
      <c r="X212" s="185"/>
      <c r="Y212" s="185"/>
      <c r="Z212" s="185"/>
      <c r="AA212" s="185"/>
      <c r="AB212" s="185"/>
      <c r="AC212" s="185"/>
      <c r="AD212" s="190"/>
      <c r="AT212" s="191" t="s">
        <v>192</v>
      </c>
      <c r="AU212" s="191" t="s">
        <v>128</v>
      </c>
      <c r="AV212" s="10" t="s">
        <v>128</v>
      </c>
      <c r="AW212" s="10" t="s">
        <v>7</v>
      </c>
      <c r="AX212" s="10" t="s">
        <v>27</v>
      </c>
      <c r="AY212" s="191" t="s">
        <v>184</v>
      </c>
    </row>
    <row r="213" spans="2:65" s="9" customFormat="1" ht="29.85" customHeight="1">
      <c r="B213" s="164"/>
      <c r="C213" s="165"/>
      <c r="D213" s="175" t="s">
        <v>154</v>
      </c>
      <c r="E213" s="175"/>
      <c r="F213" s="175"/>
      <c r="G213" s="175"/>
      <c r="H213" s="175"/>
      <c r="I213" s="175"/>
      <c r="J213" s="175"/>
      <c r="K213" s="175"/>
      <c r="L213" s="175"/>
      <c r="M213" s="286">
        <f>BK213</f>
        <v>0</v>
      </c>
      <c r="N213" s="287"/>
      <c r="O213" s="287"/>
      <c r="P213" s="287"/>
      <c r="Q213" s="287"/>
      <c r="R213" s="167"/>
      <c r="T213" s="168"/>
      <c r="U213" s="165"/>
      <c r="V213" s="165"/>
      <c r="W213" s="169">
        <f>SUM(W214:W215)</f>
        <v>0</v>
      </c>
      <c r="X213" s="169">
        <f>SUM(X214:X215)</f>
        <v>0</v>
      </c>
      <c r="Y213" s="165"/>
      <c r="Z213" s="170">
        <f>SUM(Z214:Z215)</f>
        <v>0</v>
      </c>
      <c r="AA213" s="165"/>
      <c r="AB213" s="170">
        <f>SUM(AB214:AB215)</f>
        <v>0</v>
      </c>
      <c r="AC213" s="165"/>
      <c r="AD213" s="171">
        <f>SUM(AD214:AD215)</f>
        <v>0</v>
      </c>
      <c r="AR213" s="172" t="s">
        <v>210</v>
      </c>
      <c r="AT213" s="173" t="s">
        <v>89</v>
      </c>
      <c r="AU213" s="173" t="s">
        <v>27</v>
      </c>
      <c r="AY213" s="172" t="s">
        <v>184</v>
      </c>
      <c r="BK213" s="174">
        <f>SUM(BK214:BK215)</f>
        <v>0</v>
      </c>
    </row>
    <row r="214" spans="2:65" s="1" customFormat="1" ht="22.5" customHeight="1">
      <c r="B214" s="38"/>
      <c r="C214" s="176" t="s">
        <v>373</v>
      </c>
      <c r="D214" s="176" t="s">
        <v>185</v>
      </c>
      <c r="E214" s="177" t="s">
        <v>374</v>
      </c>
      <c r="F214" s="298" t="s">
        <v>375</v>
      </c>
      <c r="G214" s="298"/>
      <c r="H214" s="298"/>
      <c r="I214" s="298"/>
      <c r="J214" s="178" t="s">
        <v>376</v>
      </c>
      <c r="K214" s="179">
        <v>2</v>
      </c>
      <c r="L214" s="180">
        <v>0</v>
      </c>
      <c r="M214" s="299">
        <v>0</v>
      </c>
      <c r="N214" s="300"/>
      <c r="O214" s="300"/>
      <c r="P214" s="279">
        <f>ROUND(V214*K214,2)</f>
        <v>0</v>
      </c>
      <c r="Q214" s="279"/>
      <c r="R214" s="40"/>
      <c r="T214" s="181" t="s">
        <v>26</v>
      </c>
      <c r="U214" s="47" t="s">
        <v>53</v>
      </c>
      <c r="V214" s="127">
        <f>L214+M214</f>
        <v>0</v>
      </c>
      <c r="W214" s="127">
        <f>ROUND(L214*K214,2)</f>
        <v>0</v>
      </c>
      <c r="X214" s="127">
        <f>ROUND(M214*K214,2)</f>
        <v>0</v>
      </c>
      <c r="Y214" s="39"/>
      <c r="Z214" s="182">
        <f>Y214*K214</f>
        <v>0</v>
      </c>
      <c r="AA214" s="182">
        <v>0</v>
      </c>
      <c r="AB214" s="182">
        <f>AA214*K214</f>
        <v>0</v>
      </c>
      <c r="AC214" s="182">
        <v>0</v>
      </c>
      <c r="AD214" s="183">
        <f>AC214*K214</f>
        <v>0</v>
      </c>
      <c r="AR214" s="21" t="s">
        <v>364</v>
      </c>
      <c r="AT214" s="21" t="s">
        <v>185</v>
      </c>
      <c r="AU214" s="21" t="s">
        <v>128</v>
      </c>
      <c r="AY214" s="21" t="s">
        <v>184</v>
      </c>
      <c r="BE214" s="114">
        <f>IF(U214="základní",P214,0)</f>
        <v>0</v>
      </c>
      <c r="BF214" s="114">
        <f>IF(U214="snížená",P214,0)</f>
        <v>0</v>
      </c>
      <c r="BG214" s="114">
        <f>IF(U214="zákl. přenesená",P214,0)</f>
        <v>0</v>
      </c>
      <c r="BH214" s="114">
        <f>IF(U214="sníž. přenesená",P214,0)</f>
        <v>0</v>
      </c>
      <c r="BI214" s="114">
        <f>IF(U214="nulová",P214,0)</f>
        <v>0</v>
      </c>
      <c r="BJ214" s="21" t="s">
        <v>27</v>
      </c>
      <c r="BK214" s="114">
        <f>ROUND(V214*K214,2)</f>
        <v>0</v>
      </c>
      <c r="BL214" s="21" t="s">
        <v>364</v>
      </c>
      <c r="BM214" s="21" t="s">
        <v>377</v>
      </c>
    </row>
    <row r="215" spans="2:65" s="10" customFormat="1" ht="44.25" customHeight="1">
      <c r="B215" s="184"/>
      <c r="C215" s="185"/>
      <c r="D215" s="185"/>
      <c r="E215" s="186" t="s">
        <v>26</v>
      </c>
      <c r="F215" s="301" t="s">
        <v>378</v>
      </c>
      <c r="G215" s="302"/>
      <c r="H215" s="302"/>
      <c r="I215" s="302"/>
      <c r="J215" s="185"/>
      <c r="K215" s="187">
        <v>2</v>
      </c>
      <c r="L215" s="185"/>
      <c r="M215" s="185"/>
      <c r="N215" s="185"/>
      <c r="O215" s="185"/>
      <c r="P215" s="185"/>
      <c r="Q215" s="185"/>
      <c r="R215" s="188"/>
      <c r="T215" s="189"/>
      <c r="U215" s="185"/>
      <c r="V215" s="185"/>
      <c r="W215" s="185"/>
      <c r="X215" s="185"/>
      <c r="Y215" s="185"/>
      <c r="Z215" s="185"/>
      <c r="AA215" s="185"/>
      <c r="AB215" s="185"/>
      <c r="AC215" s="185"/>
      <c r="AD215" s="190"/>
      <c r="AT215" s="191" t="s">
        <v>192</v>
      </c>
      <c r="AU215" s="191" t="s">
        <v>128</v>
      </c>
      <c r="AV215" s="10" t="s">
        <v>128</v>
      </c>
      <c r="AW215" s="10" t="s">
        <v>7</v>
      </c>
      <c r="AX215" s="10" t="s">
        <v>27</v>
      </c>
      <c r="AY215" s="191" t="s">
        <v>184</v>
      </c>
    </row>
    <row r="216" spans="2:65" s="9" customFormat="1" ht="29.85" customHeight="1">
      <c r="B216" s="164"/>
      <c r="C216" s="165"/>
      <c r="D216" s="175" t="s">
        <v>155</v>
      </c>
      <c r="E216" s="175"/>
      <c r="F216" s="175"/>
      <c r="G216" s="175"/>
      <c r="H216" s="175"/>
      <c r="I216" s="175"/>
      <c r="J216" s="175"/>
      <c r="K216" s="175"/>
      <c r="L216" s="175"/>
      <c r="M216" s="286">
        <f>BK216</f>
        <v>0</v>
      </c>
      <c r="N216" s="287"/>
      <c r="O216" s="287"/>
      <c r="P216" s="287"/>
      <c r="Q216" s="287"/>
      <c r="R216" s="167"/>
      <c r="T216" s="168"/>
      <c r="U216" s="165"/>
      <c r="V216" s="165"/>
      <c r="W216" s="169">
        <f>SUM(W217:W219)</f>
        <v>0</v>
      </c>
      <c r="X216" s="169">
        <f>SUM(X217:X219)</f>
        <v>0</v>
      </c>
      <c r="Y216" s="165"/>
      <c r="Z216" s="170">
        <f>SUM(Z217:Z219)</f>
        <v>0</v>
      </c>
      <c r="AA216" s="165"/>
      <c r="AB216" s="170">
        <f>SUM(AB217:AB219)</f>
        <v>0</v>
      </c>
      <c r="AC216" s="165"/>
      <c r="AD216" s="171">
        <f>SUM(AD217:AD219)</f>
        <v>0</v>
      </c>
      <c r="AR216" s="172" t="s">
        <v>210</v>
      </c>
      <c r="AT216" s="173" t="s">
        <v>89</v>
      </c>
      <c r="AU216" s="173" t="s">
        <v>27</v>
      </c>
      <c r="AY216" s="172" t="s">
        <v>184</v>
      </c>
      <c r="BK216" s="174">
        <f>SUM(BK217:BK219)</f>
        <v>0</v>
      </c>
    </row>
    <row r="217" spans="2:65" s="1" customFormat="1" ht="22.5" customHeight="1">
      <c r="B217" s="38"/>
      <c r="C217" s="176" t="s">
        <v>379</v>
      </c>
      <c r="D217" s="176" t="s">
        <v>185</v>
      </c>
      <c r="E217" s="177" t="s">
        <v>380</v>
      </c>
      <c r="F217" s="298" t="s">
        <v>381</v>
      </c>
      <c r="G217" s="298"/>
      <c r="H217" s="298"/>
      <c r="I217" s="298"/>
      <c r="J217" s="178" t="s">
        <v>363</v>
      </c>
      <c r="K217" s="179">
        <v>1</v>
      </c>
      <c r="L217" s="180">
        <v>0</v>
      </c>
      <c r="M217" s="299">
        <v>0</v>
      </c>
      <c r="N217" s="300"/>
      <c r="O217" s="300"/>
      <c r="P217" s="279">
        <f>ROUND(V217*K217,2)</f>
        <v>0</v>
      </c>
      <c r="Q217" s="279"/>
      <c r="R217" s="40"/>
      <c r="T217" s="181" t="s">
        <v>26</v>
      </c>
      <c r="U217" s="47" t="s">
        <v>53</v>
      </c>
      <c r="V217" s="127">
        <f>L217+M217</f>
        <v>0</v>
      </c>
      <c r="W217" s="127">
        <f>ROUND(L217*K217,2)</f>
        <v>0</v>
      </c>
      <c r="X217" s="127">
        <f>ROUND(M217*K217,2)</f>
        <v>0</v>
      </c>
      <c r="Y217" s="39"/>
      <c r="Z217" s="182">
        <f>Y217*K217</f>
        <v>0</v>
      </c>
      <c r="AA217" s="182">
        <v>0</v>
      </c>
      <c r="AB217" s="182">
        <f>AA217*K217</f>
        <v>0</v>
      </c>
      <c r="AC217" s="182">
        <v>0</v>
      </c>
      <c r="AD217" s="183">
        <f>AC217*K217</f>
        <v>0</v>
      </c>
      <c r="AR217" s="21" t="s">
        <v>364</v>
      </c>
      <c r="AT217" s="21" t="s">
        <v>185</v>
      </c>
      <c r="AU217" s="21" t="s">
        <v>128</v>
      </c>
      <c r="AY217" s="21" t="s">
        <v>184</v>
      </c>
      <c r="BE217" s="114">
        <f>IF(U217="základní",P217,0)</f>
        <v>0</v>
      </c>
      <c r="BF217" s="114">
        <f>IF(U217="snížená",P217,0)</f>
        <v>0</v>
      </c>
      <c r="BG217" s="114">
        <f>IF(U217="zákl. přenesená",P217,0)</f>
        <v>0</v>
      </c>
      <c r="BH217" s="114">
        <f>IF(U217="sníž. přenesená",P217,0)</f>
        <v>0</v>
      </c>
      <c r="BI217" s="114">
        <f>IF(U217="nulová",P217,0)</f>
        <v>0</v>
      </c>
      <c r="BJ217" s="21" t="s">
        <v>27</v>
      </c>
      <c r="BK217" s="114">
        <f>ROUND(V217*K217,2)</f>
        <v>0</v>
      </c>
      <c r="BL217" s="21" t="s">
        <v>364</v>
      </c>
      <c r="BM217" s="21" t="s">
        <v>382</v>
      </c>
    </row>
    <row r="218" spans="2:65" s="12" customFormat="1" ht="31.5" customHeight="1">
      <c r="B218" s="200"/>
      <c r="C218" s="201"/>
      <c r="D218" s="201"/>
      <c r="E218" s="202" t="s">
        <v>26</v>
      </c>
      <c r="F218" s="294" t="s">
        <v>383</v>
      </c>
      <c r="G218" s="295"/>
      <c r="H218" s="295"/>
      <c r="I218" s="295"/>
      <c r="J218" s="201"/>
      <c r="K218" s="203" t="s">
        <v>26</v>
      </c>
      <c r="L218" s="201"/>
      <c r="M218" s="201"/>
      <c r="N218" s="201"/>
      <c r="O218" s="201"/>
      <c r="P218" s="201"/>
      <c r="Q218" s="201"/>
      <c r="R218" s="204"/>
      <c r="T218" s="205"/>
      <c r="U218" s="201"/>
      <c r="V218" s="201"/>
      <c r="W218" s="201"/>
      <c r="X218" s="201"/>
      <c r="Y218" s="201"/>
      <c r="Z218" s="201"/>
      <c r="AA218" s="201"/>
      <c r="AB218" s="201"/>
      <c r="AC218" s="201"/>
      <c r="AD218" s="206"/>
      <c r="AT218" s="207" t="s">
        <v>192</v>
      </c>
      <c r="AU218" s="207" t="s">
        <v>128</v>
      </c>
      <c r="AV218" s="12" t="s">
        <v>27</v>
      </c>
      <c r="AW218" s="12" t="s">
        <v>7</v>
      </c>
      <c r="AX218" s="12" t="s">
        <v>90</v>
      </c>
      <c r="AY218" s="207" t="s">
        <v>184</v>
      </c>
    </row>
    <row r="219" spans="2:65" s="10" customFormat="1" ht="22.5" customHeight="1">
      <c r="B219" s="184"/>
      <c r="C219" s="185"/>
      <c r="D219" s="185"/>
      <c r="E219" s="186" t="s">
        <v>26</v>
      </c>
      <c r="F219" s="296" t="s">
        <v>384</v>
      </c>
      <c r="G219" s="297"/>
      <c r="H219" s="297"/>
      <c r="I219" s="297"/>
      <c r="J219" s="185"/>
      <c r="K219" s="187">
        <v>1</v>
      </c>
      <c r="L219" s="185"/>
      <c r="M219" s="185"/>
      <c r="N219" s="185"/>
      <c r="O219" s="185"/>
      <c r="P219" s="185"/>
      <c r="Q219" s="185"/>
      <c r="R219" s="188"/>
      <c r="T219" s="189"/>
      <c r="U219" s="185"/>
      <c r="V219" s="185"/>
      <c r="W219" s="185"/>
      <c r="X219" s="185"/>
      <c r="Y219" s="185"/>
      <c r="Z219" s="185"/>
      <c r="AA219" s="185"/>
      <c r="AB219" s="185"/>
      <c r="AC219" s="185"/>
      <c r="AD219" s="190"/>
      <c r="AT219" s="191" t="s">
        <v>192</v>
      </c>
      <c r="AU219" s="191" t="s">
        <v>128</v>
      </c>
      <c r="AV219" s="10" t="s">
        <v>128</v>
      </c>
      <c r="AW219" s="10" t="s">
        <v>7</v>
      </c>
      <c r="AX219" s="10" t="s">
        <v>27</v>
      </c>
      <c r="AY219" s="191" t="s">
        <v>184</v>
      </c>
    </row>
    <row r="220" spans="2:65" s="9" customFormat="1" ht="29.85" customHeight="1">
      <c r="B220" s="164"/>
      <c r="C220" s="165"/>
      <c r="D220" s="175" t="s">
        <v>156</v>
      </c>
      <c r="E220" s="175"/>
      <c r="F220" s="175"/>
      <c r="G220" s="175"/>
      <c r="H220" s="175"/>
      <c r="I220" s="175"/>
      <c r="J220" s="175"/>
      <c r="K220" s="175"/>
      <c r="L220" s="175"/>
      <c r="M220" s="286">
        <f>BK220</f>
        <v>0</v>
      </c>
      <c r="N220" s="287"/>
      <c r="O220" s="287"/>
      <c r="P220" s="287"/>
      <c r="Q220" s="287"/>
      <c r="R220" s="167"/>
      <c r="T220" s="168"/>
      <c r="U220" s="165"/>
      <c r="V220" s="165"/>
      <c r="W220" s="169">
        <f>SUM(W221:W226)</f>
        <v>0</v>
      </c>
      <c r="X220" s="169">
        <f>SUM(X221:X226)</f>
        <v>0</v>
      </c>
      <c r="Y220" s="165"/>
      <c r="Z220" s="170">
        <f>SUM(Z221:Z226)</f>
        <v>0</v>
      </c>
      <c r="AA220" s="165"/>
      <c r="AB220" s="170">
        <f>SUM(AB221:AB226)</f>
        <v>0</v>
      </c>
      <c r="AC220" s="165"/>
      <c r="AD220" s="171">
        <f>SUM(AD221:AD226)</f>
        <v>0</v>
      </c>
      <c r="AR220" s="172" t="s">
        <v>210</v>
      </c>
      <c r="AT220" s="173" t="s">
        <v>89</v>
      </c>
      <c r="AU220" s="173" t="s">
        <v>27</v>
      </c>
      <c r="AY220" s="172" t="s">
        <v>184</v>
      </c>
      <c r="BK220" s="174">
        <f>SUM(BK221:BK226)</f>
        <v>0</v>
      </c>
    </row>
    <row r="221" spans="2:65" s="1" customFormat="1" ht="22.5" customHeight="1">
      <c r="B221" s="38"/>
      <c r="C221" s="176" t="s">
        <v>385</v>
      </c>
      <c r="D221" s="176" t="s">
        <v>185</v>
      </c>
      <c r="E221" s="177" t="s">
        <v>386</v>
      </c>
      <c r="F221" s="298" t="s">
        <v>387</v>
      </c>
      <c r="G221" s="298"/>
      <c r="H221" s="298"/>
      <c r="I221" s="298"/>
      <c r="J221" s="178" t="s">
        <v>363</v>
      </c>
      <c r="K221" s="179">
        <v>1</v>
      </c>
      <c r="L221" s="180">
        <v>0</v>
      </c>
      <c r="M221" s="299">
        <v>0</v>
      </c>
      <c r="N221" s="300"/>
      <c r="O221" s="300"/>
      <c r="P221" s="279">
        <f>ROUND(V221*K221,2)</f>
        <v>0</v>
      </c>
      <c r="Q221" s="279"/>
      <c r="R221" s="40"/>
      <c r="T221" s="181" t="s">
        <v>26</v>
      </c>
      <c r="U221" s="47" t="s">
        <v>53</v>
      </c>
      <c r="V221" s="127">
        <f>L221+M221</f>
        <v>0</v>
      </c>
      <c r="W221" s="127">
        <f>ROUND(L221*K221,2)</f>
        <v>0</v>
      </c>
      <c r="X221" s="127">
        <f>ROUND(M221*K221,2)</f>
        <v>0</v>
      </c>
      <c r="Y221" s="39"/>
      <c r="Z221" s="182">
        <f>Y221*K221</f>
        <v>0</v>
      </c>
      <c r="AA221" s="182">
        <v>0</v>
      </c>
      <c r="AB221" s="182">
        <f>AA221*K221</f>
        <v>0</v>
      </c>
      <c r="AC221" s="182">
        <v>0</v>
      </c>
      <c r="AD221" s="183">
        <f>AC221*K221</f>
        <v>0</v>
      </c>
      <c r="AR221" s="21" t="s">
        <v>364</v>
      </c>
      <c r="AT221" s="21" t="s">
        <v>185</v>
      </c>
      <c r="AU221" s="21" t="s">
        <v>128</v>
      </c>
      <c r="AY221" s="21" t="s">
        <v>184</v>
      </c>
      <c r="BE221" s="114">
        <f>IF(U221="základní",P221,0)</f>
        <v>0</v>
      </c>
      <c r="BF221" s="114">
        <f>IF(U221="snížená",P221,0)</f>
        <v>0</v>
      </c>
      <c r="BG221" s="114">
        <f>IF(U221="zákl. přenesená",P221,0)</f>
        <v>0</v>
      </c>
      <c r="BH221" s="114">
        <f>IF(U221="sníž. přenesená",P221,0)</f>
        <v>0</v>
      </c>
      <c r="BI221" s="114">
        <f>IF(U221="nulová",P221,0)</f>
        <v>0</v>
      </c>
      <c r="BJ221" s="21" t="s">
        <v>27</v>
      </c>
      <c r="BK221" s="114">
        <f>ROUND(V221*K221,2)</f>
        <v>0</v>
      </c>
      <c r="BL221" s="21" t="s">
        <v>364</v>
      </c>
      <c r="BM221" s="21" t="s">
        <v>388</v>
      </c>
    </row>
    <row r="222" spans="2:65" s="12" customFormat="1" ht="31.5" customHeight="1">
      <c r="B222" s="200"/>
      <c r="C222" s="201"/>
      <c r="D222" s="201"/>
      <c r="E222" s="202" t="s">
        <v>26</v>
      </c>
      <c r="F222" s="294" t="s">
        <v>389</v>
      </c>
      <c r="G222" s="295"/>
      <c r="H222" s="295"/>
      <c r="I222" s="295"/>
      <c r="J222" s="201"/>
      <c r="K222" s="203" t="s">
        <v>26</v>
      </c>
      <c r="L222" s="201"/>
      <c r="M222" s="201"/>
      <c r="N222" s="201"/>
      <c r="O222" s="201"/>
      <c r="P222" s="201"/>
      <c r="Q222" s="201"/>
      <c r="R222" s="204"/>
      <c r="T222" s="205"/>
      <c r="U222" s="201"/>
      <c r="V222" s="201"/>
      <c r="W222" s="201"/>
      <c r="X222" s="201"/>
      <c r="Y222" s="201"/>
      <c r="Z222" s="201"/>
      <c r="AA222" s="201"/>
      <c r="AB222" s="201"/>
      <c r="AC222" s="201"/>
      <c r="AD222" s="206"/>
      <c r="AT222" s="207" t="s">
        <v>192</v>
      </c>
      <c r="AU222" s="207" t="s">
        <v>128</v>
      </c>
      <c r="AV222" s="12" t="s">
        <v>27</v>
      </c>
      <c r="AW222" s="12" t="s">
        <v>7</v>
      </c>
      <c r="AX222" s="12" t="s">
        <v>90</v>
      </c>
      <c r="AY222" s="207" t="s">
        <v>184</v>
      </c>
    </row>
    <row r="223" spans="2:65" s="10" customFormat="1" ht="22.5" customHeight="1">
      <c r="B223" s="184"/>
      <c r="C223" s="185"/>
      <c r="D223" s="185"/>
      <c r="E223" s="186" t="s">
        <v>26</v>
      </c>
      <c r="F223" s="296" t="s">
        <v>390</v>
      </c>
      <c r="G223" s="297"/>
      <c r="H223" s="297"/>
      <c r="I223" s="297"/>
      <c r="J223" s="185"/>
      <c r="K223" s="187">
        <v>1</v>
      </c>
      <c r="L223" s="185"/>
      <c r="M223" s="185"/>
      <c r="N223" s="185"/>
      <c r="O223" s="185"/>
      <c r="P223" s="185"/>
      <c r="Q223" s="185"/>
      <c r="R223" s="188"/>
      <c r="T223" s="189"/>
      <c r="U223" s="185"/>
      <c r="V223" s="185"/>
      <c r="W223" s="185"/>
      <c r="X223" s="185"/>
      <c r="Y223" s="185"/>
      <c r="Z223" s="185"/>
      <c r="AA223" s="185"/>
      <c r="AB223" s="185"/>
      <c r="AC223" s="185"/>
      <c r="AD223" s="190"/>
      <c r="AT223" s="191" t="s">
        <v>192</v>
      </c>
      <c r="AU223" s="191" t="s">
        <v>128</v>
      </c>
      <c r="AV223" s="10" t="s">
        <v>128</v>
      </c>
      <c r="AW223" s="10" t="s">
        <v>7</v>
      </c>
      <c r="AX223" s="10" t="s">
        <v>27</v>
      </c>
      <c r="AY223" s="191" t="s">
        <v>184</v>
      </c>
    </row>
    <row r="224" spans="2:65" s="1" customFormat="1" ht="22.5" customHeight="1">
      <c r="B224" s="38"/>
      <c r="C224" s="176" t="s">
        <v>391</v>
      </c>
      <c r="D224" s="176" t="s">
        <v>185</v>
      </c>
      <c r="E224" s="177" t="s">
        <v>392</v>
      </c>
      <c r="F224" s="298" t="s">
        <v>393</v>
      </c>
      <c r="G224" s="298"/>
      <c r="H224" s="298"/>
      <c r="I224" s="298"/>
      <c r="J224" s="178" t="s">
        <v>363</v>
      </c>
      <c r="K224" s="179">
        <v>1</v>
      </c>
      <c r="L224" s="180">
        <v>0</v>
      </c>
      <c r="M224" s="299">
        <v>0</v>
      </c>
      <c r="N224" s="300"/>
      <c r="O224" s="300"/>
      <c r="P224" s="279">
        <f>ROUND(V224*K224,2)</f>
        <v>0</v>
      </c>
      <c r="Q224" s="279"/>
      <c r="R224" s="40"/>
      <c r="T224" s="181" t="s">
        <v>26</v>
      </c>
      <c r="U224" s="47" t="s">
        <v>53</v>
      </c>
      <c r="V224" s="127">
        <f>L224+M224</f>
        <v>0</v>
      </c>
      <c r="W224" s="127">
        <f>ROUND(L224*K224,2)</f>
        <v>0</v>
      </c>
      <c r="X224" s="127">
        <f>ROUND(M224*K224,2)</f>
        <v>0</v>
      </c>
      <c r="Y224" s="39"/>
      <c r="Z224" s="182">
        <f>Y224*K224</f>
        <v>0</v>
      </c>
      <c r="AA224" s="182">
        <v>0</v>
      </c>
      <c r="AB224" s="182">
        <f>AA224*K224</f>
        <v>0</v>
      </c>
      <c r="AC224" s="182">
        <v>0</v>
      </c>
      <c r="AD224" s="183">
        <f>AC224*K224</f>
        <v>0</v>
      </c>
      <c r="AR224" s="21" t="s">
        <v>364</v>
      </c>
      <c r="AT224" s="21" t="s">
        <v>185</v>
      </c>
      <c r="AU224" s="21" t="s">
        <v>128</v>
      </c>
      <c r="AY224" s="21" t="s">
        <v>184</v>
      </c>
      <c r="BE224" s="114">
        <f>IF(U224="základní",P224,0)</f>
        <v>0</v>
      </c>
      <c r="BF224" s="114">
        <f>IF(U224="snížená",P224,0)</f>
        <v>0</v>
      </c>
      <c r="BG224" s="114">
        <f>IF(U224="zákl. přenesená",P224,0)</f>
        <v>0</v>
      </c>
      <c r="BH224" s="114">
        <f>IF(U224="sníž. přenesená",P224,0)</f>
        <v>0</v>
      </c>
      <c r="BI224" s="114">
        <f>IF(U224="nulová",P224,0)</f>
        <v>0</v>
      </c>
      <c r="BJ224" s="21" t="s">
        <v>27</v>
      </c>
      <c r="BK224" s="114">
        <f>ROUND(V224*K224,2)</f>
        <v>0</v>
      </c>
      <c r="BL224" s="21" t="s">
        <v>364</v>
      </c>
      <c r="BM224" s="21" t="s">
        <v>394</v>
      </c>
    </row>
    <row r="225" spans="2:63" s="12" customFormat="1" ht="31.5" customHeight="1">
      <c r="B225" s="200"/>
      <c r="C225" s="201"/>
      <c r="D225" s="201"/>
      <c r="E225" s="202" t="s">
        <v>26</v>
      </c>
      <c r="F225" s="294" t="s">
        <v>395</v>
      </c>
      <c r="G225" s="295"/>
      <c r="H225" s="295"/>
      <c r="I225" s="295"/>
      <c r="J225" s="201"/>
      <c r="K225" s="203" t="s">
        <v>26</v>
      </c>
      <c r="L225" s="201"/>
      <c r="M225" s="201"/>
      <c r="N225" s="201"/>
      <c r="O225" s="201"/>
      <c r="P225" s="201"/>
      <c r="Q225" s="201"/>
      <c r="R225" s="204"/>
      <c r="T225" s="205"/>
      <c r="U225" s="201"/>
      <c r="V225" s="201"/>
      <c r="W225" s="201"/>
      <c r="X225" s="201"/>
      <c r="Y225" s="201"/>
      <c r="Z225" s="201"/>
      <c r="AA225" s="201"/>
      <c r="AB225" s="201"/>
      <c r="AC225" s="201"/>
      <c r="AD225" s="206"/>
      <c r="AT225" s="207" t="s">
        <v>192</v>
      </c>
      <c r="AU225" s="207" t="s">
        <v>128</v>
      </c>
      <c r="AV225" s="12" t="s">
        <v>27</v>
      </c>
      <c r="AW225" s="12" t="s">
        <v>7</v>
      </c>
      <c r="AX225" s="12" t="s">
        <v>90</v>
      </c>
      <c r="AY225" s="207" t="s">
        <v>184</v>
      </c>
    </row>
    <row r="226" spans="2:63" s="10" customFormat="1" ht="31.5" customHeight="1">
      <c r="B226" s="184"/>
      <c r="C226" s="185"/>
      <c r="D226" s="185"/>
      <c r="E226" s="186" t="s">
        <v>26</v>
      </c>
      <c r="F226" s="296" t="s">
        <v>396</v>
      </c>
      <c r="G226" s="297"/>
      <c r="H226" s="297"/>
      <c r="I226" s="297"/>
      <c r="J226" s="185"/>
      <c r="K226" s="187">
        <v>1</v>
      </c>
      <c r="L226" s="185"/>
      <c r="M226" s="185"/>
      <c r="N226" s="185"/>
      <c r="O226" s="185"/>
      <c r="P226" s="185"/>
      <c r="Q226" s="185"/>
      <c r="R226" s="188"/>
      <c r="T226" s="189"/>
      <c r="U226" s="185"/>
      <c r="V226" s="185"/>
      <c r="W226" s="185"/>
      <c r="X226" s="185"/>
      <c r="Y226" s="185"/>
      <c r="Z226" s="185"/>
      <c r="AA226" s="185"/>
      <c r="AB226" s="185"/>
      <c r="AC226" s="185"/>
      <c r="AD226" s="190"/>
      <c r="AT226" s="191" t="s">
        <v>192</v>
      </c>
      <c r="AU226" s="191" t="s">
        <v>128</v>
      </c>
      <c r="AV226" s="10" t="s">
        <v>128</v>
      </c>
      <c r="AW226" s="10" t="s">
        <v>7</v>
      </c>
      <c r="AX226" s="10" t="s">
        <v>27</v>
      </c>
      <c r="AY226" s="191" t="s">
        <v>184</v>
      </c>
    </row>
    <row r="227" spans="2:63" s="1" customFormat="1" ht="49.95" customHeight="1">
      <c r="B227" s="38"/>
      <c r="C227" s="39"/>
      <c r="D227" s="166" t="s">
        <v>397</v>
      </c>
      <c r="E227" s="39"/>
      <c r="F227" s="39"/>
      <c r="G227" s="39"/>
      <c r="H227" s="39"/>
      <c r="I227" s="39"/>
      <c r="J227" s="39"/>
      <c r="K227" s="39"/>
      <c r="L227" s="39"/>
      <c r="M227" s="292">
        <f>BK227</f>
        <v>0</v>
      </c>
      <c r="N227" s="293"/>
      <c r="O227" s="293"/>
      <c r="P227" s="293"/>
      <c r="Q227" s="293"/>
      <c r="R227" s="40"/>
      <c r="T227" s="149"/>
      <c r="U227" s="39"/>
      <c r="V227" s="39"/>
      <c r="W227" s="169">
        <f>SUM(W228:W232)</f>
        <v>0</v>
      </c>
      <c r="X227" s="169">
        <f>SUM(X228:X232)</f>
        <v>0</v>
      </c>
      <c r="Y227" s="39"/>
      <c r="Z227" s="39"/>
      <c r="AA227" s="39"/>
      <c r="AB227" s="39"/>
      <c r="AC227" s="39"/>
      <c r="AD227" s="81"/>
      <c r="AT227" s="21" t="s">
        <v>89</v>
      </c>
      <c r="AU227" s="21" t="s">
        <v>90</v>
      </c>
      <c r="AY227" s="21" t="s">
        <v>398</v>
      </c>
      <c r="BK227" s="114">
        <f>SUM(BK228:BK232)</f>
        <v>0</v>
      </c>
    </row>
    <row r="228" spans="2:63" s="1" customFormat="1" ht="22.35" customHeight="1">
      <c r="B228" s="38"/>
      <c r="C228" s="213" t="s">
        <v>26</v>
      </c>
      <c r="D228" s="213" t="s">
        <v>185</v>
      </c>
      <c r="E228" s="214" t="s">
        <v>26</v>
      </c>
      <c r="F228" s="278" t="s">
        <v>26</v>
      </c>
      <c r="G228" s="278"/>
      <c r="H228" s="278"/>
      <c r="I228" s="278"/>
      <c r="J228" s="215" t="s">
        <v>26</v>
      </c>
      <c r="K228" s="216"/>
      <c r="L228" s="216"/>
      <c r="M228" s="280"/>
      <c r="N228" s="281"/>
      <c r="O228" s="281"/>
      <c r="P228" s="279">
        <f>BK228</f>
        <v>0</v>
      </c>
      <c r="Q228" s="279"/>
      <c r="R228" s="40"/>
      <c r="T228" s="181" t="s">
        <v>26</v>
      </c>
      <c r="U228" s="217" t="s">
        <v>53</v>
      </c>
      <c r="V228" s="127">
        <f>L228+M228</f>
        <v>0</v>
      </c>
      <c r="W228" s="131">
        <f>L228*K228</f>
        <v>0</v>
      </c>
      <c r="X228" s="131">
        <f>M228*K228</f>
        <v>0</v>
      </c>
      <c r="Y228" s="39"/>
      <c r="Z228" s="39"/>
      <c r="AA228" s="39"/>
      <c r="AB228" s="39"/>
      <c r="AC228" s="39"/>
      <c r="AD228" s="81"/>
      <c r="AT228" s="21" t="s">
        <v>398</v>
      </c>
      <c r="AU228" s="21" t="s">
        <v>27</v>
      </c>
      <c r="AY228" s="21" t="s">
        <v>398</v>
      </c>
      <c r="BE228" s="114">
        <f>IF(U228="základní",P228,0)</f>
        <v>0</v>
      </c>
      <c r="BF228" s="114">
        <f>IF(U228="snížená",P228,0)</f>
        <v>0</v>
      </c>
      <c r="BG228" s="114">
        <f>IF(U228="zákl. přenesená",P228,0)</f>
        <v>0</v>
      </c>
      <c r="BH228" s="114">
        <f>IF(U228="sníž. přenesená",P228,0)</f>
        <v>0</v>
      </c>
      <c r="BI228" s="114">
        <f>IF(U228="nulová",P228,0)</f>
        <v>0</v>
      </c>
      <c r="BJ228" s="21" t="s">
        <v>27</v>
      </c>
      <c r="BK228" s="114">
        <f>V228*K228</f>
        <v>0</v>
      </c>
    </row>
    <row r="229" spans="2:63" s="1" customFormat="1" ht="22.35" customHeight="1">
      <c r="B229" s="38"/>
      <c r="C229" s="213" t="s">
        <v>26</v>
      </c>
      <c r="D229" s="213" t="s">
        <v>185</v>
      </c>
      <c r="E229" s="214" t="s">
        <v>26</v>
      </c>
      <c r="F229" s="278" t="s">
        <v>26</v>
      </c>
      <c r="G229" s="278"/>
      <c r="H229" s="278"/>
      <c r="I229" s="278"/>
      <c r="J229" s="215" t="s">
        <v>26</v>
      </c>
      <c r="K229" s="216"/>
      <c r="L229" s="216"/>
      <c r="M229" s="280"/>
      <c r="N229" s="281"/>
      <c r="O229" s="281"/>
      <c r="P229" s="279">
        <f>BK229</f>
        <v>0</v>
      </c>
      <c r="Q229" s="279"/>
      <c r="R229" s="40"/>
      <c r="T229" s="181" t="s">
        <v>26</v>
      </c>
      <c r="U229" s="217" t="s">
        <v>53</v>
      </c>
      <c r="V229" s="127">
        <f>L229+M229</f>
        <v>0</v>
      </c>
      <c r="W229" s="131">
        <f>L229*K229</f>
        <v>0</v>
      </c>
      <c r="X229" s="131">
        <f>M229*K229</f>
        <v>0</v>
      </c>
      <c r="Y229" s="39"/>
      <c r="Z229" s="39"/>
      <c r="AA229" s="39"/>
      <c r="AB229" s="39"/>
      <c r="AC229" s="39"/>
      <c r="AD229" s="81"/>
      <c r="AT229" s="21" t="s">
        <v>398</v>
      </c>
      <c r="AU229" s="21" t="s">
        <v>27</v>
      </c>
      <c r="AY229" s="21" t="s">
        <v>398</v>
      </c>
      <c r="BE229" s="114">
        <f>IF(U229="základní",P229,0)</f>
        <v>0</v>
      </c>
      <c r="BF229" s="114">
        <f>IF(U229="snížená",P229,0)</f>
        <v>0</v>
      </c>
      <c r="BG229" s="114">
        <f>IF(U229="zákl. přenesená",P229,0)</f>
        <v>0</v>
      </c>
      <c r="BH229" s="114">
        <f>IF(U229="sníž. přenesená",P229,0)</f>
        <v>0</v>
      </c>
      <c r="BI229" s="114">
        <f>IF(U229="nulová",P229,0)</f>
        <v>0</v>
      </c>
      <c r="BJ229" s="21" t="s">
        <v>27</v>
      </c>
      <c r="BK229" s="114">
        <f>V229*K229</f>
        <v>0</v>
      </c>
    </row>
    <row r="230" spans="2:63" s="1" customFormat="1" ht="22.35" customHeight="1">
      <c r="B230" s="38"/>
      <c r="C230" s="213" t="s">
        <v>26</v>
      </c>
      <c r="D230" s="213" t="s">
        <v>185</v>
      </c>
      <c r="E230" s="214" t="s">
        <v>26</v>
      </c>
      <c r="F230" s="278" t="s">
        <v>26</v>
      </c>
      <c r="G230" s="278"/>
      <c r="H230" s="278"/>
      <c r="I230" s="278"/>
      <c r="J230" s="215" t="s">
        <v>26</v>
      </c>
      <c r="K230" s="216"/>
      <c r="L230" s="216"/>
      <c r="M230" s="280"/>
      <c r="N230" s="281"/>
      <c r="O230" s="281"/>
      <c r="P230" s="279">
        <f>BK230</f>
        <v>0</v>
      </c>
      <c r="Q230" s="279"/>
      <c r="R230" s="40"/>
      <c r="T230" s="181" t="s">
        <v>26</v>
      </c>
      <c r="U230" s="217" t="s">
        <v>53</v>
      </c>
      <c r="V230" s="127">
        <f>L230+M230</f>
        <v>0</v>
      </c>
      <c r="W230" s="131">
        <f>L230*K230</f>
        <v>0</v>
      </c>
      <c r="X230" s="131">
        <f>M230*K230</f>
        <v>0</v>
      </c>
      <c r="Y230" s="39"/>
      <c r="Z230" s="39"/>
      <c r="AA230" s="39"/>
      <c r="AB230" s="39"/>
      <c r="AC230" s="39"/>
      <c r="AD230" s="81"/>
      <c r="AT230" s="21" t="s">
        <v>398</v>
      </c>
      <c r="AU230" s="21" t="s">
        <v>27</v>
      </c>
      <c r="AY230" s="21" t="s">
        <v>398</v>
      </c>
      <c r="BE230" s="114">
        <f>IF(U230="základní",P230,0)</f>
        <v>0</v>
      </c>
      <c r="BF230" s="114">
        <f>IF(U230="snížená",P230,0)</f>
        <v>0</v>
      </c>
      <c r="BG230" s="114">
        <f>IF(U230="zákl. přenesená",P230,0)</f>
        <v>0</v>
      </c>
      <c r="BH230" s="114">
        <f>IF(U230="sníž. přenesená",P230,0)</f>
        <v>0</v>
      </c>
      <c r="BI230" s="114">
        <f>IF(U230="nulová",P230,0)</f>
        <v>0</v>
      </c>
      <c r="BJ230" s="21" t="s">
        <v>27</v>
      </c>
      <c r="BK230" s="114">
        <f>V230*K230</f>
        <v>0</v>
      </c>
    </row>
    <row r="231" spans="2:63" s="1" customFormat="1" ht="22.35" customHeight="1">
      <c r="B231" s="38"/>
      <c r="C231" s="213" t="s">
        <v>26</v>
      </c>
      <c r="D231" s="213" t="s">
        <v>185</v>
      </c>
      <c r="E231" s="214" t="s">
        <v>26</v>
      </c>
      <c r="F231" s="278" t="s">
        <v>26</v>
      </c>
      <c r="G231" s="278"/>
      <c r="H231" s="278"/>
      <c r="I231" s="278"/>
      <c r="J231" s="215" t="s">
        <v>26</v>
      </c>
      <c r="K231" s="216"/>
      <c r="L231" s="216"/>
      <c r="M231" s="280"/>
      <c r="N231" s="281"/>
      <c r="O231" s="281"/>
      <c r="P231" s="279">
        <f>BK231</f>
        <v>0</v>
      </c>
      <c r="Q231" s="279"/>
      <c r="R231" s="40"/>
      <c r="T231" s="181" t="s">
        <v>26</v>
      </c>
      <c r="U231" s="217" t="s">
        <v>53</v>
      </c>
      <c r="V231" s="127">
        <f>L231+M231</f>
        <v>0</v>
      </c>
      <c r="W231" s="131">
        <f>L231*K231</f>
        <v>0</v>
      </c>
      <c r="X231" s="131">
        <f>M231*K231</f>
        <v>0</v>
      </c>
      <c r="Y231" s="39"/>
      <c r="Z231" s="39"/>
      <c r="AA231" s="39"/>
      <c r="AB231" s="39"/>
      <c r="AC231" s="39"/>
      <c r="AD231" s="81"/>
      <c r="AT231" s="21" t="s">
        <v>398</v>
      </c>
      <c r="AU231" s="21" t="s">
        <v>27</v>
      </c>
      <c r="AY231" s="21" t="s">
        <v>398</v>
      </c>
      <c r="BE231" s="114">
        <f>IF(U231="základní",P231,0)</f>
        <v>0</v>
      </c>
      <c r="BF231" s="114">
        <f>IF(U231="snížená",P231,0)</f>
        <v>0</v>
      </c>
      <c r="BG231" s="114">
        <f>IF(U231="zákl. přenesená",P231,0)</f>
        <v>0</v>
      </c>
      <c r="BH231" s="114">
        <f>IF(U231="sníž. přenesená",P231,0)</f>
        <v>0</v>
      </c>
      <c r="BI231" s="114">
        <f>IF(U231="nulová",P231,0)</f>
        <v>0</v>
      </c>
      <c r="BJ231" s="21" t="s">
        <v>27</v>
      </c>
      <c r="BK231" s="114">
        <f>V231*K231</f>
        <v>0</v>
      </c>
    </row>
    <row r="232" spans="2:63" s="1" customFormat="1" ht="22.35" customHeight="1">
      <c r="B232" s="38"/>
      <c r="C232" s="213" t="s">
        <v>26</v>
      </c>
      <c r="D232" s="213" t="s">
        <v>185</v>
      </c>
      <c r="E232" s="214" t="s">
        <v>26</v>
      </c>
      <c r="F232" s="278" t="s">
        <v>26</v>
      </c>
      <c r="G232" s="278"/>
      <c r="H232" s="278"/>
      <c r="I232" s="278"/>
      <c r="J232" s="215" t="s">
        <v>26</v>
      </c>
      <c r="K232" s="216"/>
      <c r="L232" s="216"/>
      <c r="M232" s="280"/>
      <c r="N232" s="281"/>
      <c r="O232" s="281"/>
      <c r="P232" s="279">
        <f>BK232</f>
        <v>0</v>
      </c>
      <c r="Q232" s="279"/>
      <c r="R232" s="40"/>
      <c r="T232" s="181" t="s">
        <v>26</v>
      </c>
      <c r="U232" s="217" t="s">
        <v>53</v>
      </c>
      <c r="V232" s="218">
        <f>L232+M232</f>
        <v>0</v>
      </c>
      <c r="W232" s="219">
        <f>L232*K232</f>
        <v>0</v>
      </c>
      <c r="X232" s="219">
        <f>M232*K232</f>
        <v>0</v>
      </c>
      <c r="Y232" s="59"/>
      <c r="Z232" s="59"/>
      <c r="AA232" s="59"/>
      <c r="AB232" s="59"/>
      <c r="AC232" s="59"/>
      <c r="AD232" s="61"/>
      <c r="AT232" s="21" t="s">
        <v>398</v>
      </c>
      <c r="AU232" s="21" t="s">
        <v>27</v>
      </c>
      <c r="AY232" s="21" t="s">
        <v>398</v>
      </c>
      <c r="BE232" s="114">
        <f>IF(U232="základní",P232,0)</f>
        <v>0</v>
      </c>
      <c r="BF232" s="114">
        <f>IF(U232="snížená",P232,0)</f>
        <v>0</v>
      </c>
      <c r="BG232" s="114">
        <f>IF(U232="zákl. přenesená",P232,0)</f>
        <v>0</v>
      </c>
      <c r="BH232" s="114">
        <f>IF(U232="sníž. přenesená",P232,0)</f>
        <v>0</v>
      </c>
      <c r="BI232" s="114">
        <f>IF(U232="nulová",P232,0)</f>
        <v>0</v>
      </c>
      <c r="BJ232" s="21" t="s">
        <v>27</v>
      </c>
      <c r="BK232" s="114">
        <f>V232*K232</f>
        <v>0</v>
      </c>
    </row>
    <row r="233" spans="2:63" s="1" customFormat="1" ht="6.9" customHeight="1">
      <c r="B233" s="62"/>
      <c r="C233" s="63"/>
      <c r="D233" s="63"/>
      <c r="E233" s="63"/>
      <c r="F233" s="63"/>
      <c r="G233" s="63"/>
      <c r="H233" s="63"/>
      <c r="I233" s="63"/>
      <c r="J233" s="63"/>
      <c r="K233" s="63"/>
      <c r="L233" s="63"/>
      <c r="M233" s="63"/>
      <c r="N233" s="63"/>
      <c r="O233" s="63"/>
      <c r="P233" s="63"/>
      <c r="Q233" s="63"/>
      <c r="R233" s="64"/>
    </row>
  </sheetData>
  <sheetProtection password="CC35" sheet="1" objects="1" scenarios="1" formatCells="0" formatColumns="0" formatRows="0" sort="0" autoFilter="0"/>
  <mergeCells count="30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H42:J42"/>
    <mergeCell ref="N42:P42"/>
    <mergeCell ref="C76:Q76"/>
    <mergeCell ref="F78:P78"/>
    <mergeCell ref="F79:P79"/>
    <mergeCell ref="M81:P81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6:J96"/>
    <mergeCell ref="K96:L96"/>
    <mergeCell ref="M96:Q96"/>
    <mergeCell ref="H97:J97"/>
    <mergeCell ref="K97:L97"/>
    <mergeCell ref="M97:Q97"/>
    <mergeCell ref="H98:J98"/>
    <mergeCell ref="K98:L98"/>
    <mergeCell ref="M98:Q98"/>
    <mergeCell ref="H99:J99"/>
    <mergeCell ref="K99:L99"/>
    <mergeCell ref="M99:Q99"/>
    <mergeCell ref="H100:J100"/>
    <mergeCell ref="K100:L100"/>
    <mergeCell ref="M100:Q100"/>
    <mergeCell ref="H101:J101"/>
    <mergeCell ref="K101:L101"/>
    <mergeCell ref="M101:Q101"/>
    <mergeCell ref="M103:Q103"/>
    <mergeCell ref="D104:H104"/>
    <mergeCell ref="M104:Q104"/>
    <mergeCell ref="D105:H105"/>
    <mergeCell ref="M105:Q105"/>
    <mergeCell ref="D106:H106"/>
    <mergeCell ref="M106:Q106"/>
    <mergeCell ref="D107:H107"/>
    <mergeCell ref="M107:Q107"/>
    <mergeCell ref="D108:H108"/>
    <mergeCell ref="M108:Q108"/>
    <mergeCell ref="M109:Q109"/>
    <mergeCell ref="L111:Q111"/>
    <mergeCell ref="C117:Q117"/>
    <mergeCell ref="F119:P119"/>
    <mergeCell ref="F120:P120"/>
    <mergeCell ref="M122:P122"/>
    <mergeCell ref="M124:Q124"/>
    <mergeCell ref="M125:Q125"/>
    <mergeCell ref="F127:I127"/>
    <mergeCell ref="P127:Q127"/>
    <mergeCell ref="M127:O127"/>
    <mergeCell ref="F131:I131"/>
    <mergeCell ref="P131:Q131"/>
    <mergeCell ref="M131:O131"/>
    <mergeCell ref="F132:I132"/>
    <mergeCell ref="F133:I133"/>
    <mergeCell ref="P133:Q133"/>
    <mergeCell ref="M133:O133"/>
    <mergeCell ref="F134:I134"/>
    <mergeCell ref="F135:I135"/>
    <mergeCell ref="P135:Q135"/>
    <mergeCell ref="M135:O135"/>
    <mergeCell ref="F136:I136"/>
    <mergeCell ref="F137:I137"/>
    <mergeCell ref="P137:Q137"/>
    <mergeCell ref="M137:O137"/>
    <mergeCell ref="F138:I138"/>
    <mergeCell ref="F139:I139"/>
    <mergeCell ref="F140:I140"/>
    <mergeCell ref="F141:I141"/>
    <mergeCell ref="F142:I142"/>
    <mergeCell ref="P142:Q142"/>
    <mergeCell ref="M142:O142"/>
    <mergeCell ref="F143:I143"/>
    <mergeCell ref="F144:I144"/>
    <mergeCell ref="F145:I145"/>
    <mergeCell ref="P145:Q145"/>
    <mergeCell ref="M145:O145"/>
    <mergeCell ref="F146:I146"/>
    <mergeCell ref="F147:I147"/>
    <mergeCell ref="F148:I148"/>
    <mergeCell ref="P148:Q148"/>
    <mergeCell ref="M148:O148"/>
    <mergeCell ref="F149:I149"/>
    <mergeCell ref="F150:I150"/>
    <mergeCell ref="P150:Q150"/>
    <mergeCell ref="M150:O150"/>
    <mergeCell ref="F151:I151"/>
    <mergeCell ref="F152:I152"/>
    <mergeCell ref="P152:Q152"/>
    <mergeCell ref="M152:O152"/>
    <mergeCell ref="F153:I153"/>
    <mergeCell ref="F154:I154"/>
    <mergeCell ref="P154:Q154"/>
    <mergeCell ref="M154:O154"/>
    <mergeCell ref="F155:I155"/>
    <mergeCell ref="F156:I156"/>
    <mergeCell ref="P156:Q156"/>
    <mergeCell ref="M156:O156"/>
    <mergeCell ref="F157:I157"/>
    <mergeCell ref="F158:I158"/>
    <mergeCell ref="P158:Q158"/>
    <mergeCell ref="M158:O158"/>
    <mergeCell ref="F159:I159"/>
    <mergeCell ref="F160:I160"/>
    <mergeCell ref="P160:Q160"/>
    <mergeCell ref="M160:O160"/>
    <mergeCell ref="F161:I161"/>
    <mergeCell ref="F162:I162"/>
    <mergeCell ref="P162:Q162"/>
    <mergeCell ref="M162:O162"/>
    <mergeCell ref="F163:I163"/>
    <mergeCell ref="F164:I164"/>
    <mergeCell ref="P164:Q164"/>
    <mergeCell ref="M164:O164"/>
    <mergeCell ref="F165:I165"/>
    <mergeCell ref="F166:I166"/>
    <mergeCell ref="P166:Q166"/>
    <mergeCell ref="M166:O166"/>
    <mergeCell ref="F167:I167"/>
    <mergeCell ref="F168:I168"/>
    <mergeCell ref="P168:Q168"/>
    <mergeCell ref="M168:O168"/>
    <mergeCell ref="F169:I169"/>
    <mergeCell ref="F170:I170"/>
    <mergeCell ref="F171:I171"/>
    <mergeCell ref="P171:Q171"/>
    <mergeCell ref="M171:O171"/>
    <mergeCell ref="F172:I172"/>
    <mergeCell ref="F173:I173"/>
    <mergeCell ref="F175:I175"/>
    <mergeCell ref="P175:Q175"/>
    <mergeCell ref="M175:O175"/>
    <mergeCell ref="F176:I176"/>
    <mergeCell ref="F178:I178"/>
    <mergeCell ref="P178:Q178"/>
    <mergeCell ref="M178:O178"/>
    <mergeCell ref="F179:I179"/>
    <mergeCell ref="F180:I180"/>
    <mergeCell ref="P180:Q180"/>
    <mergeCell ref="M180:O180"/>
    <mergeCell ref="F181:I181"/>
    <mergeCell ref="F183:I183"/>
    <mergeCell ref="P183:Q183"/>
    <mergeCell ref="M183:O183"/>
    <mergeCell ref="F184:I184"/>
    <mergeCell ref="F185:I185"/>
    <mergeCell ref="P185:Q185"/>
    <mergeCell ref="M185:O185"/>
    <mergeCell ref="F186:I186"/>
    <mergeCell ref="F187:I187"/>
    <mergeCell ref="P187:Q187"/>
    <mergeCell ref="M187:O187"/>
    <mergeCell ref="F188:I188"/>
    <mergeCell ref="F189:I189"/>
    <mergeCell ref="P189:Q189"/>
    <mergeCell ref="M189:O189"/>
    <mergeCell ref="F190:I190"/>
    <mergeCell ref="F191:I191"/>
    <mergeCell ref="P191:Q191"/>
    <mergeCell ref="M191:O191"/>
    <mergeCell ref="F192:I192"/>
    <mergeCell ref="F193:I193"/>
    <mergeCell ref="P193:Q193"/>
    <mergeCell ref="M193:O193"/>
    <mergeCell ref="F194:I194"/>
    <mergeCell ref="F196:I196"/>
    <mergeCell ref="P196:Q196"/>
    <mergeCell ref="M196:O196"/>
    <mergeCell ref="F197:I197"/>
    <mergeCell ref="F198:I198"/>
    <mergeCell ref="P198:Q198"/>
    <mergeCell ref="M198:O198"/>
    <mergeCell ref="F199:I199"/>
    <mergeCell ref="F200:I200"/>
    <mergeCell ref="P200:Q200"/>
    <mergeCell ref="M200:O200"/>
    <mergeCell ref="F201:I201"/>
    <mergeCell ref="P201:Q201"/>
    <mergeCell ref="M201:O201"/>
    <mergeCell ref="F202:I202"/>
    <mergeCell ref="P202:Q202"/>
    <mergeCell ref="M202:O202"/>
    <mergeCell ref="F204:I204"/>
    <mergeCell ref="P204:Q204"/>
    <mergeCell ref="M204:O204"/>
    <mergeCell ref="F205:I205"/>
    <mergeCell ref="P205:Q205"/>
    <mergeCell ref="M205:O205"/>
    <mergeCell ref="F208:I208"/>
    <mergeCell ref="P208:Q208"/>
    <mergeCell ref="M208:O208"/>
    <mergeCell ref="F209:I209"/>
    <mergeCell ref="F210:I210"/>
    <mergeCell ref="P210:Q210"/>
    <mergeCell ref="M210:O210"/>
    <mergeCell ref="F211:I211"/>
    <mergeCell ref="F212:I212"/>
    <mergeCell ref="F214:I214"/>
    <mergeCell ref="P214:Q214"/>
    <mergeCell ref="M214:O214"/>
    <mergeCell ref="F215:I215"/>
    <mergeCell ref="F217:I217"/>
    <mergeCell ref="P217:Q217"/>
    <mergeCell ref="M217:O217"/>
    <mergeCell ref="F218:I218"/>
    <mergeCell ref="F219:I219"/>
    <mergeCell ref="F221:I221"/>
    <mergeCell ref="P221:Q221"/>
    <mergeCell ref="M221:O221"/>
    <mergeCell ref="M230:O230"/>
    <mergeCell ref="F231:I231"/>
    <mergeCell ref="P231:Q231"/>
    <mergeCell ref="M231:O231"/>
    <mergeCell ref="F222:I222"/>
    <mergeCell ref="F223:I223"/>
    <mergeCell ref="F224:I224"/>
    <mergeCell ref="P224:Q224"/>
    <mergeCell ref="M224:O224"/>
    <mergeCell ref="F225:I225"/>
    <mergeCell ref="F226:I226"/>
    <mergeCell ref="F228:I228"/>
    <mergeCell ref="P228:Q228"/>
    <mergeCell ref="M228:O228"/>
    <mergeCell ref="H1:K1"/>
    <mergeCell ref="S2:AF2"/>
    <mergeCell ref="F232:I232"/>
    <mergeCell ref="P232:Q232"/>
    <mergeCell ref="M232:O232"/>
    <mergeCell ref="M128:Q128"/>
    <mergeCell ref="M129:Q129"/>
    <mergeCell ref="M130:Q130"/>
    <mergeCell ref="M174:Q174"/>
    <mergeCell ref="M177:Q177"/>
    <mergeCell ref="M182:Q182"/>
    <mergeCell ref="M195:Q195"/>
    <mergeCell ref="M203:Q203"/>
    <mergeCell ref="M206:Q206"/>
    <mergeCell ref="M207:Q207"/>
    <mergeCell ref="M213:Q213"/>
    <mergeCell ref="M216:Q216"/>
    <mergeCell ref="M220:Q220"/>
    <mergeCell ref="M227:Q227"/>
    <mergeCell ref="F229:I229"/>
    <mergeCell ref="P229:Q229"/>
    <mergeCell ref="M229:O229"/>
    <mergeCell ref="F230:I230"/>
    <mergeCell ref="P230:Q230"/>
  </mergeCells>
  <dataValidations count="2">
    <dataValidation type="list" allowBlank="1" showInputMessage="1" showErrorMessage="1" error="Povoleny jsou hodnoty K, M." sqref="D228:D233">
      <formula1>"K, M"</formula1>
    </dataValidation>
    <dataValidation type="list" allowBlank="1" showInputMessage="1" showErrorMessage="1" error="Povoleny jsou hodnoty základní, snížená, zákl. přenesená, sníž. přenesená, nulová." sqref="U228:U233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9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44" max="65" width="9.28515625" hidden="1"/>
  </cols>
  <sheetData>
    <row r="1" spans="1:66" ht="21.75" customHeight="1">
      <c r="A1" s="123"/>
      <c r="B1" s="15"/>
      <c r="C1" s="15"/>
      <c r="D1" s="16" t="s">
        <v>1</v>
      </c>
      <c r="E1" s="15"/>
      <c r="F1" s="17" t="s">
        <v>123</v>
      </c>
      <c r="G1" s="17"/>
      <c r="H1" s="277" t="s">
        <v>124</v>
      </c>
      <c r="I1" s="277"/>
      <c r="J1" s="277"/>
      <c r="K1" s="277"/>
      <c r="L1" s="17" t="s">
        <v>125</v>
      </c>
      <c r="M1" s="15"/>
      <c r="N1" s="15"/>
      <c r="O1" s="16" t="s">
        <v>126</v>
      </c>
      <c r="P1" s="15"/>
      <c r="Q1" s="15"/>
      <c r="R1" s="15"/>
      <c r="S1" s="17" t="s">
        <v>127</v>
      </c>
      <c r="T1" s="17"/>
      <c r="U1" s="123"/>
      <c r="V1" s="123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" customHeight="1">
      <c r="C2" s="263" t="s">
        <v>8</v>
      </c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S2" s="229" t="s">
        <v>9</v>
      </c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T2" s="21" t="s">
        <v>101</v>
      </c>
    </row>
    <row r="3" spans="1:66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128</v>
      </c>
    </row>
    <row r="4" spans="1:66" ht="36.9" customHeight="1">
      <c r="B4" s="25"/>
      <c r="C4" s="256" t="s">
        <v>129</v>
      </c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6"/>
      <c r="T4" s="27" t="s">
        <v>14</v>
      </c>
      <c r="AT4" s="21" t="s">
        <v>6</v>
      </c>
    </row>
    <row r="5" spans="1:66" ht="6.9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20</v>
      </c>
      <c r="E6" s="29"/>
      <c r="F6" s="312" t="str">
        <f>'Rekapitulace stavby'!K6</f>
        <v>Rekonstrukce turistického chodníku ,,Růžová hora - Sněžka´´</v>
      </c>
      <c r="G6" s="313"/>
      <c r="H6" s="313"/>
      <c r="I6" s="313"/>
      <c r="J6" s="313"/>
      <c r="K6" s="313"/>
      <c r="L6" s="313"/>
      <c r="M6" s="313"/>
      <c r="N6" s="313"/>
      <c r="O6" s="313"/>
      <c r="P6" s="313"/>
      <c r="Q6" s="29"/>
      <c r="R6" s="26"/>
    </row>
    <row r="7" spans="1:66" s="1" customFormat="1" ht="32.85" customHeight="1">
      <c r="B7" s="38"/>
      <c r="C7" s="39"/>
      <c r="D7" s="32" t="s">
        <v>130</v>
      </c>
      <c r="E7" s="39"/>
      <c r="F7" s="269" t="s">
        <v>399</v>
      </c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9"/>
      <c r="R7" s="40"/>
    </row>
    <row r="8" spans="1:66" s="1" customFormat="1" ht="14.4" customHeight="1">
      <c r="B8" s="38"/>
      <c r="C8" s="39"/>
      <c r="D8" s="33" t="s">
        <v>23</v>
      </c>
      <c r="E8" s="39"/>
      <c r="F8" s="31" t="s">
        <v>24</v>
      </c>
      <c r="G8" s="39"/>
      <c r="H8" s="39"/>
      <c r="I8" s="39"/>
      <c r="J8" s="39"/>
      <c r="K8" s="39"/>
      <c r="L8" s="39"/>
      <c r="M8" s="33" t="s">
        <v>25</v>
      </c>
      <c r="N8" s="39"/>
      <c r="O8" s="31" t="s">
        <v>26</v>
      </c>
      <c r="P8" s="39"/>
      <c r="Q8" s="39"/>
      <c r="R8" s="40"/>
    </row>
    <row r="9" spans="1:66" s="1" customFormat="1" ht="14.4" customHeight="1">
      <c r="B9" s="38"/>
      <c r="C9" s="39"/>
      <c r="D9" s="33" t="s">
        <v>28</v>
      </c>
      <c r="E9" s="39"/>
      <c r="F9" s="31" t="s">
        <v>29</v>
      </c>
      <c r="G9" s="39"/>
      <c r="H9" s="39"/>
      <c r="I9" s="39"/>
      <c r="J9" s="39"/>
      <c r="K9" s="39"/>
      <c r="L9" s="39"/>
      <c r="M9" s="33" t="s">
        <v>30</v>
      </c>
      <c r="N9" s="39"/>
      <c r="O9" s="325" t="str">
        <f>'Rekapitulace stavby'!AN8</f>
        <v>13. 8. 2017</v>
      </c>
      <c r="P9" s="308"/>
      <c r="Q9" s="39"/>
      <c r="R9" s="40"/>
    </row>
    <row r="10" spans="1:66" s="1" customFormat="1" ht="10.95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" customHeight="1">
      <c r="B11" s="38"/>
      <c r="C11" s="39"/>
      <c r="D11" s="33" t="s">
        <v>34</v>
      </c>
      <c r="E11" s="39"/>
      <c r="F11" s="39"/>
      <c r="G11" s="39"/>
      <c r="H11" s="39"/>
      <c r="I11" s="39"/>
      <c r="J11" s="39"/>
      <c r="K11" s="39"/>
      <c r="L11" s="39"/>
      <c r="M11" s="33" t="s">
        <v>35</v>
      </c>
      <c r="N11" s="39"/>
      <c r="O11" s="267" t="s">
        <v>36</v>
      </c>
      <c r="P11" s="267"/>
      <c r="Q11" s="39"/>
      <c r="R11" s="40"/>
    </row>
    <row r="12" spans="1:66" s="1" customFormat="1" ht="18" customHeight="1">
      <c r="B12" s="38"/>
      <c r="C12" s="39"/>
      <c r="D12" s="39"/>
      <c r="E12" s="31" t="s">
        <v>37</v>
      </c>
      <c r="F12" s="39"/>
      <c r="G12" s="39"/>
      <c r="H12" s="39"/>
      <c r="I12" s="39"/>
      <c r="J12" s="39"/>
      <c r="K12" s="39"/>
      <c r="L12" s="39"/>
      <c r="M12" s="33" t="s">
        <v>38</v>
      </c>
      <c r="N12" s="39"/>
      <c r="O12" s="267" t="s">
        <v>26</v>
      </c>
      <c r="P12" s="267"/>
      <c r="Q12" s="39"/>
      <c r="R12" s="40"/>
    </row>
    <row r="13" spans="1:66" s="1" customFormat="1" ht="6.9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" customHeight="1">
      <c r="B14" s="38"/>
      <c r="C14" s="39"/>
      <c r="D14" s="33" t="s">
        <v>39</v>
      </c>
      <c r="E14" s="39"/>
      <c r="F14" s="39"/>
      <c r="G14" s="39"/>
      <c r="H14" s="39"/>
      <c r="I14" s="39"/>
      <c r="J14" s="39"/>
      <c r="K14" s="39"/>
      <c r="L14" s="39"/>
      <c r="M14" s="33" t="s">
        <v>35</v>
      </c>
      <c r="N14" s="39"/>
      <c r="O14" s="326" t="str">
        <f>IF('Rekapitulace stavby'!AN13="","",'Rekapitulace stavby'!AN13)</f>
        <v>Vyplň údaj</v>
      </c>
      <c r="P14" s="267"/>
      <c r="Q14" s="39"/>
      <c r="R14" s="40"/>
    </row>
    <row r="15" spans="1:66" s="1" customFormat="1" ht="18" customHeight="1">
      <c r="B15" s="38"/>
      <c r="C15" s="39"/>
      <c r="D15" s="39"/>
      <c r="E15" s="326" t="str">
        <f>IF('Rekapitulace stavby'!E14="","",'Rekapitulace stavby'!E14)</f>
        <v>Vyplň údaj</v>
      </c>
      <c r="F15" s="327"/>
      <c r="G15" s="327"/>
      <c r="H15" s="327"/>
      <c r="I15" s="327"/>
      <c r="J15" s="327"/>
      <c r="K15" s="327"/>
      <c r="L15" s="327"/>
      <c r="M15" s="33" t="s">
        <v>38</v>
      </c>
      <c r="N15" s="39"/>
      <c r="O15" s="326" t="str">
        <f>IF('Rekapitulace stavby'!AN14="","",'Rekapitulace stavby'!AN14)</f>
        <v>Vyplň údaj</v>
      </c>
      <c r="P15" s="267"/>
      <c r="Q15" s="39"/>
      <c r="R15" s="40"/>
    </row>
    <row r="16" spans="1:66" s="1" customFormat="1" ht="6.9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" customHeight="1">
      <c r="B17" s="38"/>
      <c r="C17" s="39"/>
      <c r="D17" s="33" t="s">
        <v>41</v>
      </c>
      <c r="E17" s="39"/>
      <c r="F17" s="39"/>
      <c r="G17" s="39"/>
      <c r="H17" s="39"/>
      <c r="I17" s="39"/>
      <c r="J17" s="39"/>
      <c r="K17" s="39"/>
      <c r="L17" s="39"/>
      <c r="M17" s="33" t="s">
        <v>35</v>
      </c>
      <c r="N17" s="39"/>
      <c r="O17" s="267" t="s">
        <v>42</v>
      </c>
      <c r="P17" s="267"/>
      <c r="Q17" s="39"/>
      <c r="R17" s="40"/>
    </row>
    <row r="18" spans="2:18" s="1" customFormat="1" ht="18" customHeight="1">
      <c r="B18" s="38"/>
      <c r="C18" s="39"/>
      <c r="D18" s="39"/>
      <c r="E18" s="31" t="s">
        <v>43</v>
      </c>
      <c r="F18" s="39"/>
      <c r="G18" s="39"/>
      <c r="H18" s="39"/>
      <c r="I18" s="39"/>
      <c r="J18" s="39"/>
      <c r="K18" s="39"/>
      <c r="L18" s="39"/>
      <c r="M18" s="33" t="s">
        <v>38</v>
      </c>
      <c r="N18" s="39"/>
      <c r="O18" s="267" t="s">
        <v>26</v>
      </c>
      <c r="P18" s="267"/>
      <c r="Q18" s="39"/>
      <c r="R18" s="40"/>
    </row>
    <row r="19" spans="2:18" s="1" customFormat="1" ht="6.9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" customHeight="1">
      <c r="B20" s="38"/>
      <c r="C20" s="39"/>
      <c r="D20" s="33" t="s">
        <v>44</v>
      </c>
      <c r="E20" s="39"/>
      <c r="F20" s="39"/>
      <c r="G20" s="39"/>
      <c r="H20" s="39"/>
      <c r="I20" s="39"/>
      <c r="J20" s="39"/>
      <c r="K20" s="39"/>
      <c r="L20" s="39"/>
      <c r="M20" s="33" t="s">
        <v>35</v>
      </c>
      <c r="N20" s="39"/>
      <c r="O20" s="267" t="s">
        <v>26</v>
      </c>
      <c r="P20" s="267"/>
      <c r="Q20" s="39"/>
      <c r="R20" s="40"/>
    </row>
    <row r="21" spans="2:18" s="1" customFormat="1" ht="18" customHeight="1">
      <c r="B21" s="38"/>
      <c r="C21" s="39"/>
      <c r="D21" s="39"/>
      <c r="E21" s="31" t="s">
        <v>45</v>
      </c>
      <c r="F21" s="39"/>
      <c r="G21" s="39"/>
      <c r="H21" s="39"/>
      <c r="I21" s="39"/>
      <c r="J21" s="39"/>
      <c r="K21" s="39"/>
      <c r="L21" s="39"/>
      <c r="M21" s="33" t="s">
        <v>38</v>
      </c>
      <c r="N21" s="39"/>
      <c r="O21" s="267" t="s">
        <v>26</v>
      </c>
      <c r="P21" s="267"/>
      <c r="Q21" s="39"/>
      <c r="R21" s="40"/>
    </row>
    <row r="22" spans="2:18" s="1" customFormat="1" ht="6.9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" customHeight="1">
      <c r="B23" s="38"/>
      <c r="C23" s="39"/>
      <c r="D23" s="33" t="s">
        <v>46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72" t="s">
        <v>26</v>
      </c>
      <c r="F24" s="272"/>
      <c r="G24" s="272"/>
      <c r="H24" s="272"/>
      <c r="I24" s="272"/>
      <c r="J24" s="272"/>
      <c r="K24" s="272"/>
      <c r="L24" s="272"/>
      <c r="M24" s="39"/>
      <c r="N24" s="39"/>
      <c r="O24" s="39"/>
      <c r="P24" s="39"/>
      <c r="Q24" s="39"/>
      <c r="R24" s="40"/>
    </row>
    <row r="25" spans="2:18" s="1" customFormat="1" ht="6.9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" customHeight="1">
      <c r="B27" s="38"/>
      <c r="C27" s="39"/>
      <c r="D27" s="124" t="s">
        <v>132</v>
      </c>
      <c r="E27" s="39"/>
      <c r="F27" s="39"/>
      <c r="G27" s="39"/>
      <c r="H27" s="39"/>
      <c r="I27" s="39"/>
      <c r="J27" s="39"/>
      <c r="K27" s="39"/>
      <c r="L27" s="39"/>
      <c r="M27" s="273">
        <f>M88</f>
        <v>0</v>
      </c>
      <c r="N27" s="273"/>
      <c r="O27" s="273"/>
      <c r="P27" s="273"/>
      <c r="Q27" s="39"/>
      <c r="R27" s="40"/>
    </row>
    <row r="28" spans="2:18" s="1" customFormat="1" ht="13.2">
      <c r="B28" s="38"/>
      <c r="C28" s="39"/>
      <c r="D28" s="39"/>
      <c r="E28" s="33" t="s">
        <v>48</v>
      </c>
      <c r="F28" s="39"/>
      <c r="G28" s="39"/>
      <c r="H28" s="39"/>
      <c r="I28" s="39"/>
      <c r="J28" s="39"/>
      <c r="K28" s="39"/>
      <c r="L28" s="39"/>
      <c r="M28" s="274">
        <f>H88</f>
        <v>0</v>
      </c>
      <c r="N28" s="274"/>
      <c r="O28" s="274"/>
      <c r="P28" s="274"/>
      <c r="Q28" s="39"/>
      <c r="R28" s="40"/>
    </row>
    <row r="29" spans="2:18" s="1" customFormat="1" ht="13.2">
      <c r="B29" s="38"/>
      <c r="C29" s="39"/>
      <c r="D29" s="39"/>
      <c r="E29" s="33" t="s">
        <v>49</v>
      </c>
      <c r="F29" s="39"/>
      <c r="G29" s="39"/>
      <c r="H29" s="39"/>
      <c r="I29" s="39"/>
      <c r="J29" s="39"/>
      <c r="K29" s="39"/>
      <c r="L29" s="39"/>
      <c r="M29" s="274">
        <f>K88</f>
        <v>0</v>
      </c>
      <c r="N29" s="274"/>
      <c r="O29" s="274"/>
      <c r="P29" s="274"/>
      <c r="Q29" s="39"/>
      <c r="R29" s="40"/>
    </row>
    <row r="30" spans="2:18" s="1" customFormat="1" ht="14.4" customHeight="1">
      <c r="B30" s="38"/>
      <c r="C30" s="39"/>
      <c r="D30" s="37" t="s">
        <v>117</v>
      </c>
      <c r="E30" s="39"/>
      <c r="F30" s="39"/>
      <c r="G30" s="39"/>
      <c r="H30" s="39"/>
      <c r="I30" s="39"/>
      <c r="J30" s="39"/>
      <c r="K30" s="39"/>
      <c r="L30" s="39"/>
      <c r="M30" s="273">
        <f>M101</f>
        <v>0</v>
      </c>
      <c r="N30" s="273"/>
      <c r="O30" s="273"/>
      <c r="P30" s="273"/>
      <c r="Q30" s="39"/>
      <c r="R30" s="40"/>
    </row>
    <row r="31" spans="2:18" s="1" customFormat="1" ht="6.9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40"/>
    </row>
    <row r="32" spans="2:18" s="1" customFormat="1" ht="25.35" customHeight="1">
      <c r="B32" s="38"/>
      <c r="C32" s="39"/>
      <c r="D32" s="125" t="s">
        <v>51</v>
      </c>
      <c r="E32" s="39"/>
      <c r="F32" s="39"/>
      <c r="G32" s="39"/>
      <c r="H32" s="39"/>
      <c r="I32" s="39"/>
      <c r="J32" s="39"/>
      <c r="K32" s="39"/>
      <c r="L32" s="39"/>
      <c r="M32" s="324">
        <f>ROUND(M27+M30,2)</f>
        <v>0</v>
      </c>
      <c r="N32" s="311"/>
      <c r="O32" s="311"/>
      <c r="P32" s="311"/>
      <c r="Q32" s="39"/>
      <c r="R32" s="40"/>
    </row>
    <row r="33" spans="2:51" s="1" customFormat="1" ht="6.9" customHeight="1">
      <c r="B33" s="38"/>
      <c r="C33" s="39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39"/>
      <c r="R33" s="40"/>
    </row>
    <row r="34" spans="2:51" s="1" customFormat="1" ht="14.4" customHeight="1">
      <c r="B34" s="38"/>
      <c r="C34" s="39"/>
      <c r="D34" s="45" t="s">
        <v>52</v>
      </c>
      <c r="E34" s="45" t="s">
        <v>53</v>
      </c>
      <c r="F34" s="46">
        <v>0.21</v>
      </c>
      <c r="G34" s="126" t="s">
        <v>54</v>
      </c>
      <c r="H34" s="321">
        <f>ROUND((((SUM(BE101:BE108)+SUM(BE126:BE182))+SUM(BE184:BE188))),2)</f>
        <v>0</v>
      </c>
      <c r="I34" s="311"/>
      <c r="J34" s="311"/>
      <c r="K34" s="39"/>
      <c r="L34" s="39"/>
      <c r="M34" s="321">
        <f>ROUND(((ROUND((SUM(BE101:BE108)+SUM(BE126:BE182)), 2)*F34)+SUM(BE184:BE188)*F34),2)</f>
        <v>0</v>
      </c>
      <c r="N34" s="311"/>
      <c r="O34" s="311"/>
      <c r="P34" s="311"/>
      <c r="Q34" s="39"/>
      <c r="R34" s="40"/>
    </row>
    <row r="35" spans="2:51" s="1" customFormat="1" ht="14.4" customHeight="1">
      <c r="B35" s="38"/>
      <c r="C35" s="39"/>
      <c r="D35" s="39"/>
      <c r="E35" s="45" t="s">
        <v>55</v>
      </c>
      <c r="F35" s="46">
        <v>0.15</v>
      </c>
      <c r="G35" s="126" t="s">
        <v>54</v>
      </c>
      <c r="H35" s="321">
        <f>ROUND((((SUM(BF101:BF108)+SUM(BF126:BF182))+SUM(BF184:BF188))),2)</f>
        <v>0</v>
      </c>
      <c r="I35" s="311"/>
      <c r="J35" s="311"/>
      <c r="K35" s="39"/>
      <c r="L35" s="39"/>
      <c r="M35" s="321">
        <f>ROUND(((ROUND((SUM(BF101:BF108)+SUM(BF126:BF182)), 2)*F35)+SUM(BF184:BF188)*F35),2)</f>
        <v>0</v>
      </c>
      <c r="N35" s="311"/>
      <c r="O35" s="311"/>
      <c r="P35" s="311"/>
      <c r="Q35" s="39"/>
      <c r="R35" s="40"/>
    </row>
    <row r="36" spans="2:51" s="1" customFormat="1" ht="14.4" hidden="1" customHeight="1">
      <c r="B36" s="38"/>
      <c r="C36" s="39"/>
      <c r="D36" s="39"/>
      <c r="E36" s="45" t="s">
        <v>56</v>
      </c>
      <c r="F36" s="46">
        <v>0.21</v>
      </c>
      <c r="G36" s="126" t="s">
        <v>54</v>
      </c>
      <c r="H36" s="321">
        <f>ROUND((((SUM(BG101:BG108)+SUM(BG126:BG182))+SUM(BG184:BG188))),2)</f>
        <v>0</v>
      </c>
      <c r="I36" s="311"/>
      <c r="J36" s="311"/>
      <c r="K36" s="39"/>
      <c r="L36" s="39"/>
      <c r="M36" s="321">
        <v>0</v>
      </c>
      <c r="N36" s="311"/>
      <c r="O36" s="311"/>
      <c r="P36" s="311"/>
      <c r="Q36" s="39"/>
      <c r="R36" s="40"/>
    </row>
    <row r="37" spans="2:51" s="1" customFormat="1" ht="14.4" hidden="1" customHeight="1">
      <c r="B37" s="38"/>
      <c r="C37" s="39"/>
      <c r="D37" s="39"/>
      <c r="E37" s="45" t="s">
        <v>57</v>
      </c>
      <c r="F37" s="46">
        <v>0.15</v>
      </c>
      <c r="G37" s="126" t="s">
        <v>54</v>
      </c>
      <c r="H37" s="321">
        <f>ROUND((((SUM(BH101:BH108)+SUM(BH126:BH182))+SUM(BH184:BH188))),2)</f>
        <v>0</v>
      </c>
      <c r="I37" s="311"/>
      <c r="J37" s="311"/>
      <c r="K37" s="39"/>
      <c r="L37" s="39"/>
      <c r="M37" s="321">
        <v>0</v>
      </c>
      <c r="N37" s="311"/>
      <c r="O37" s="311"/>
      <c r="P37" s="311"/>
      <c r="Q37" s="39"/>
      <c r="R37" s="40"/>
    </row>
    <row r="38" spans="2:51" s="1" customFormat="1" ht="14.4" hidden="1" customHeight="1">
      <c r="B38" s="38"/>
      <c r="C38" s="39"/>
      <c r="D38" s="39"/>
      <c r="E38" s="45" t="s">
        <v>58</v>
      </c>
      <c r="F38" s="46">
        <v>0</v>
      </c>
      <c r="G38" s="126" t="s">
        <v>54</v>
      </c>
      <c r="H38" s="321">
        <f>ROUND((((SUM(BI101:BI108)+SUM(BI126:BI182))+SUM(BI184:BI188))),2)</f>
        <v>0</v>
      </c>
      <c r="I38" s="311"/>
      <c r="J38" s="311"/>
      <c r="K38" s="39"/>
      <c r="L38" s="39"/>
      <c r="M38" s="321">
        <v>0</v>
      </c>
      <c r="N38" s="311"/>
      <c r="O38" s="311"/>
      <c r="P38" s="311"/>
      <c r="Q38" s="39"/>
      <c r="R38" s="40"/>
    </row>
    <row r="39" spans="2:51" s="1" customFormat="1" ht="6.9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51" s="1" customFormat="1" ht="25.35" customHeight="1">
      <c r="B40" s="38"/>
      <c r="C40" s="122"/>
      <c r="D40" s="128" t="s">
        <v>59</v>
      </c>
      <c r="E40" s="82"/>
      <c r="F40" s="82"/>
      <c r="G40" s="129" t="s">
        <v>60</v>
      </c>
      <c r="H40" s="130" t="s">
        <v>61</v>
      </c>
      <c r="I40" s="82"/>
      <c r="J40" s="82"/>
      <c r="K40" s="82"/>
      <c r="L40" s="322">
        <f>SUM(M32:M38)</f>
        <v>0</v>
      </c>
      <c r="M40" s="322"/>
      <c r="N40" s="322"/>
      <c r="O40" s="322"/>
      <c r="P40" s="323"/>
      <c r="Q40" s="122"/>
      <c r="R40" s="40"/>
    </row>
    <row r="41" spans="2:51" s="1" customFormat="1" ht="14.4" customHeight="1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40"/>
    </row>
    <row r="42" spans="2:51" s="1" customFormat="1" ht="14.4" customHeight="1">
      <c r="B42" s="38"/>
      <c r="C42" s="39"/>
      <c r="D42" s="45" t="s">
        <v>133</v>
      </c>
      <c r="E42" s="45" t="s">
        <v>400</v>
      </c>
      <c r="F42" s="131">
        <v>253</v>
      </c>
      <c r="G42" s="45" t="s">
        <v>135</v>
      </c>
      <c r="H42" s="321">
        <f>IF(F42&lt;&gt;0,M27/F42,0)</f>
        <v>0</v>
      </c>
      <c r="I42" s="321"/>
      <c r="J42" s="321"/>
      <c r="K42" s="39"/>
      <c r="L42" s="45" t="s">
        <v>136</v>
      </c>
      <c r="M42" s="39"/>
      <c r="N42" s="321">
        <f>IF(F42&lt;&gt;0,M32/F42,0)</f>
        <v>0</v>
      </c>
      <c r="O42" s="321"/>
      <c r="P42" s="321"/>
      <c r="Q42" s="39"/>
      <c r="R42" s="40"/>
      <c r="AY42" s="21" t="s">
        <v>137</v>
      </c>
    </row>
    <row r="43" spans="2:51" s="1" customFormat="1" ht="14.4" customHeight="1">
      <c r="B43" s="38"/>
      <c r="C43" s="39"/>
      <c r="D43" s="45" t="s">
        <v>401</v>
      </c>
      <c r="E43" s="45" t="s">
        <v>402</v>
      </c>
      <c r="F43" s="131">
        <v>760</v>
      </c>
      <c r="G43" s="45" t="s">
        <v>403</v>
      </c>
      <c r="H43" s="321">
        <f>IF(F43&lt;&gt;0,M27/F43,0)</f>
        <v>0</v>
      </c>
      <c r="I43" s="321"/>
      <c r="J43" s="321"/>
      <c r="K43" s="39"/>
      <c r="L43" s="45" t="s">
        <v>404</v>
      </c>
      <c r="M43" s="39"/>
      <c r="N43" s="321">
        <f>IF(F43&lt;&gt;0,M32/F43,0)</f>
        <v>0</v>
      </c>
      <c r="O43" s="321"/>
      <c r="P43" s="321"/>
      <c r="Q43" s="39"/>
      <c r="R43" s="40"/>
      <c r="AY43" s="21" t="s">
        <v>137</v>
      </c>
    </row>
    <row r="44" spans="2:51" s="1" customFormat="1" ht="14.4" customHeight="1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40"/>
    </row>
    <row r="45" spans="2:51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51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51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51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4.4">
      <c r="B50" s="38"/>
      <c r="C50" s="39"/>
      <c r="D50" s="53" t="s">
        <v>62</v>
      </c>
      <c r="E50" s="54"/>
      <c r="F50" s="54"/>
      <c r="G50" s="54"/>
      <c r="H50" s="55"/>
      <c r="I50" s="39"/>
      <c r="J50" s="53" t="s">
        <v>63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4.4">
      <c r="B59" s="38"/>
      <c r="C59" s="39"/>
      <c r="D59" s="58" t="s">
        <v>64</v>
      </c>
      <c r="E59" s="59"/>
      <c r="F59" s="59"/>
      <c r="G59" s="60" t="s">
        <v>65</v>
      </c>
      <c r="H59" s="61"/>
      <c r="I59" s="39"/>
      <c r="J59" s="58" t="s">
        <v>64</v>
      </c>
      <c r="K59" s="59"/>
      <c r="L59" s="59"/>
      <c r="M59" s="59"/>
      <c r="N59" s="60" t="s">
        <v>65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4.4">
      <c r="B61" s="38"/>
      <c r="C61" s="39"/>
      <c r="D61" s="53" t="s">
        <v>66</v>
      </c>
      <c r="E61" s="54"/>
      <c r="F61" s="54"/>
      <c r="G61" s="54"/>
      <c r="H61" s="55"/>
      <c r="I61" s="39"/>
      <c r="J61" s="53" t="s">
        <v>67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 ht="14.4">
      <c r="B70" s="38"/>
      <c r="C70" s="39"/>
      <c r="D70" s="58" t="s">
        <v>64</v>
      </c>
      <c r="E70" s="59"/>
      <c r="F70" s="59"/>
      <c r="G70" s="60" t="s">
        <v>65</v>
      </c>
      <c r="H70" s="61"/>
      <c r="I70" s="39"/>
      <c r="J70" s="58" t="s">
        <v>64</v>
      </c>
      <c r="K70" s="59"/>
      <c r="L70" s="59"/>
      <c r="M70" s="59"/>
      <c r="N70" s="60" t="s">
        <v>65</v>
      </c>
      <c r="O70" s="59"/>
      <c r="P70" s="61"/>
      <c r="Q70" s="39"/>
      <c r="R70" s="40"/>
    </row>
    <row r="71" spans="2:21" s="1" customFormat="1" ht="14.4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4"/>
    </row>
    <row r="76" spans="2:21" s="1" customFormat="1" ht="36.9" customHeight="1">
      <c r="B76" s="38"/>
      <c r="C76" s="256" t="s">
        <v>138</v>
      </c>
      <c r="D76" s="257"/>
      <c r="E76" s="257"/>
      <c r="F76" s="257"/>
      <c r="G76" s="257"/>
      <c r="H76" s="257"/>
      <c r="I76" s="257"/>
      <c r="J76" s="257"/>
      <c r="K76" s="257"/>
      <c r="L76" s="257"/>
      <c r="M76" s="257"/>
      <c r="N76" s="257"/>
      <c r="O76" s="257"/>
      <c r="P76" s="257"/>
      <c r="Q76" s="257"/>
      <c r="R76" s="40"/>
      <c r="T76" s="135"/>
      <c r="U76" s="135"/>
    </row>
    <row r="77" spans="2:21" s="1" customFormat="1" ht="6.9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5"/>
      <c r="U77" s="135"/>
    </row>
    <row r="78" spans="2:21" s="1" customFormat="1" ht="30" customHeight="1">
      <c r="B78" s="38"/>
      <c r="C78" s="33" t="s">
        <v>20</v>
      </c>
      <c r="D78" s="39"/>
      <c r="E78" s="39"/>
      <c r="F78" s="312" t="str">
        <f>F6</f>
        <v>Rekonstrukce turistického chodníku ,,Růžová hora - Sněžka´´</v>
      </c>
      <c r="G78" s="313"/>
      <c r="H78" s="313"/>
      <c r="I78" s="313"/>
      <c r="J78" s="313"/>
      <c r="K78" s="313"/>
      <c r="L78" s="313"/>
      <c r="M78" s="313"/>
      <c r="N78" s="313"/>
      <c r="O78" s="313"/>
      <c r="P78" s="313"/>
      <c r="Q78" s="39"/>
      <c r="R78" s="40"/>
      <c r="T78" s="135"/>
      <c r="U78" s="135"/>
    </row>
    <row r="79" spans="2:21" s="1" customFormat="1" ht="36.9" customHeight="1">
      <c r="B79" s="38"/>
      <c r="C79" s="72" t="s">
        <v>130</v>
      </c>
      <c r="D79" s="39"/>
      <c r="E79" s="39"/>
      <c r="F79" s="258" t="str">
        <f>F7</f>
        <v>15-02-2 - Úsek I. - Chodník s dlážděným povrchem</v>
      </c>
      <c r="G79" s="311"/>
      <c r="H79" s="311"/>
      <c r="I79" s="311"/>
      <c r="J79" s="311"/>
      <c r="K79" s="311"/>
      <c r="L79" s="311"/>
      <c r="M79" s="311"/>
      <c r="N79" s="311"/>
      <c r="O79" s="311"/>
      <c r="P79" s="311"/>
      <c r="Q79" s="39"/>
      <c r="R79" s="40"/>
      <c r="T79" s="135"/>
      <c r="U79" s="135"/>
    </row>
    <row r="80" spans="2:21" s="1" customFormat="1" ht="6.9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5"/>
      <c r="U80" s="135"/>
    </row>
    <row r="81" spans="2:47" s="1" customFormat="1" ht="18" customHeight="1">
      <c r="B81" s="38"/>
      <c r="C81" s="33" t="s">
        <v>28</v>
      </c>
      <c r="D81" s="39"/>
      <c r="E81" s="39"/>
      <c r="F81" s="31" t="str">
        <f>F9</f>
        <v>k.ú. Hor.Malá Úpa a Pec pod Sn.</v>
      </c>
      <c r="G81" s="39"/>
      <c r="H81" s="39"/>
      <c r="I81" s="39"/>
      <c r="J81" s="39"/>
      <c r="K81" s="33" t="s">
        <v>30</v>
      </c>
      <c r="L81" s="39"/>
      <c r="M81" s="308" t="str">
        <f>IF(O9="","",O9)</f>
        <v>13. 8. 2017</v>
      </c>
      <c r="N81" s="308"/>
      <c r="O81" s="308"/>
      <c r="P81" s="308"/>
      <c r="Q81" s="39"/>
      <c r="R81" s="40"/>
      <c r="T81" s="135"/>
      <c r="U81" s="135"/>
    </row>
    <row r="82" spans="2:47" s="1" customFormat="1" ht="6.9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5"/>
      <c r="U82" s="135"/>
    </row>
    <row r="83" spans="2:47" s="1" customFormat="1" ht="13.2">
      <c r="B83" s="38"/>
      <c r="C83" s="33" t="s">
        <v>34</v>
      </c>
      <c r="D83" s="39"/>
      <c r="E83" s="39"/>
      <c r="F83" s="31" t="str">
        <f>E12</f>
        <v>Správa Krkonošského národního parku Vrchlabí</v>
      </c>
      <c r="G83" s="39"/>
      <c r="H83" s="39"/>
      <c r="I83" s="39"/>
      <c r="J83" s="39"/>
      <c r="K83" s="33" t="s">
        <v>41</v>
      </c>
      <c r="L83" s="39"/>
      <c r="M83" s="267" t="str">
        <f>E18</f>
        <v>Ing. Petr Vopata - PROLIS</v>
      </c>
      <c r="N83" s="267"/>
      <c r="O83" s="267"/>
      <c r="P83" s="267"/>
      <c r="Q83" s="267"/>
      <c r="R83" s="40"/>
      <c r="T83" s="135"/>
      <c r="U83" s="135"/>
    </row>
    <row r="84" spans="2:47" s="1" customFormat="1" ht="14.4" customHeight="1">
      <c r="B84" s="38"/>
      <c r="C84" s="33" t="s">
        <v>39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44</v>
      </c>
      <c r="L84" s="39"/>
      <c r="M84" s="267" t="str">
        <f>E21</f>
        <v>Ing. Petr Vopata</v>
      </c>
      <c r="N84" s="267"/>
      <c r="O84" s="267"/>
      <c r="P84" s="267"/>
      <c r="Q84" s="267"/>
      <c r="R84" s="40"/>
      <c r="T84" s="135"/>
      <c r="U84" s="135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5"/>
      <c r="U85" s="135"/>
    </row>
    <row r="86" spans="2:47" s="1" customFormat="1" ht="29.25" customHeight="1">
      <c r="B86" s="38"/>
      <c r="C86" s="318" t="s">
        <v>139</v>
      </c>
      <c r="D86" s="319"/>
      <c r="E86" s="319"/>
      <c r="F86" s="319"/>
      <c r="G86" s="319"/>
      <c r="H86" s="318" t="s">
        <v>140</v>
      </c>
      <c r="I86" s="320"/>
      <c r="J86" s="320"/>
      <c r="K86" s="318" t="s">
        <v>141</v>
      </c>
      <c r="L86" s="319"/>
      <c r="M86" s="318" t="s">
        <v>142</v>
      </c>
      <c r="N86" s="319"/>
      <c r="O86" s="319"/>
      <c r="P86" s="319"/>
      <c r="Q86" s="319"/>
      <c r="R86" s="40"/>
      <c r="T86" s="135"/>
      <c r="U86" s="135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5"/>
      <c r="U87" s="135"/>
    </row>
    <row r="88" spans="2:47" s="1" customFormat="1" ht="29.25" customHeight="1">
      <c r="B88" s="38"/>
      <c r="C88" s="136" t="s">
        <v>143</v>
      </c>
      <c r="D88" s="39"/>
      <c r="E88" s="39"/>
      <c r="F88" s="39"/>
      <c r="G88" s="39"/>
      <c r="H88" s="232">
        <f>W126</f>
        <v>0</v>
      </c>
      <c r="I88" s="311"/>
      <c r="J88" s="311"/>
      <c r="K88" s="232">
        <f>X126</f>
        <v>0</v>
      </c>
      <c r="L88" s="311"/>
      <c r="M88" s="232">
        <f>M126</f>
        <v>0</v>
      </c>
      <c r="N88" s="315"/>
      <c r="O88" s="315"/>
      <c r="P88" s="315"/>
      <c r="Q88" s="315"/>
      <c r="R88" s="40"/>
      <c r="T88" s="135"/>
      <c r="U88" s="135"/>
      <c r="AU88" s="21" t="s">
        <v>144</v>
      </c>
    </row>
    <row r="89" spans="2:47" s="6" customFormat="1" ht="24.9" customHeight="1">
      <c r="B89" s="137"/>
      <c r="C89" s="138"/>
      <c r="D89" s="139" t="s">
        <v>145</v>
      </c>
      <c r="E89" s="138"/>
      <c r="F89" s="138"/>
      <c r="G89" s="138"/>
      <c r="H89" s="285">
        <f>W127</f>
        <v>0</v>
      </c>
      <c r="I89" s="314"/>
      <c r="J89" s="314"/>
      <c r="K89" s="285">
        <f>X127</f>
        <v>0</v>
      </c>
      <c r="L89" s="314"/>
      <c r="M89" s="285">
        <f>M127</f>
        <v>0</v>
      </c>
      <c r="N89" s="314"/>
      <c r="O89" s="314"/>
      <c r="P89" s="314"/>
      <c r="Q89" s="314"/>
      <c r="R89" s="140"/>
      <c r="T89" s="141"/>
      <c r="U89" s="141"/>
    </row>
    <row r="90" spans="2:47" s="7" customFormat="1" ht="19.95" customHeight="1">
      <c r="B90" s="142"/>
      <c r="C90" s="143"/>
      <c r="D90" s="110" t="s">
        <v>146</v>
      </c>
      <c r="E90" s="143"/>
      <c r="F90" s="143"/>
      <c r="G90" s="143"/>
      <c r="H90" s="237">
        <f>W128</f>
        <v>0</v>
      </c>
      <c r="I90" s="317"/>
      <c r="J90" s="317"/>
      <c r="K90" s="237">
        <f>X128</f>
        <v>0</v>
      </c>
      <c r="L90" s="317"/>
      <c r="M90" s="237">
        <f>M128</f>
        <v>0</v>
      </c>
      <c r="N90" s="317"/>
      <c r="O90" s="317"/>
      <c r="P90" s="317"/>
      <c r="Q90" s="317"/>
      <c r="R90" s="144"/>
      <c r="T90" s="145"/>
      <c r="U90" s="145"/>
    </row>
    <row r="91" spans="2:47" s="7" customFormat="1" ht="19.95" customHeight="1">
      <c r="B91" s="142"/>
      <c r="C91" s="143"/>
      <c r="D91" s="110" t="s">
        <v>147</v>
      </c>
      <c r="E91" s="143"/>
      <c r="F91" s="143"/>
      <c r="G91" s="143"/>
      <c r="H91" s="237">
        <f>W145</f>
        <v>0</v>
      </c>
      <c r="I91" s="317"/>
      <c r="J91" s="317"/>
      <c r="K91" s="237">
        <f>X145</f>
        <v>0</v>
      </c>
      <c r="L91" s="317"/>
      <c r="M91" s="237">
        <f>M145</f>
        <v>0</v>
      </c>
      <c r="N91" s="317"/>
      <c r="O91" s="317"/>
      <c r="P91" s="317"/>
      <c r="Q91" s="317"/>
      <c r="R91" s="144"/>
      <c r="T91" s="145"/>
      <c r="U91" s="145"/>
    </row>
    <row r="92" spans="2:47" s="7" customFormat="1" ht="19.95" customHeight="1">
      <c r="B92" s="142"/>
      <c r="C92" s="143"/>
      <c r="D92" s="110" t="s">
        <v>149</v>
      </c>
      <c r="E92" s="143"/>
      <c r="F92" s="143"/>
      <c r="G92" s="143"/>
      <c r="H92" s="237">
        <f>W150</f>
        <v>0</v>
      </c>
      <c r="I92" s="317"/>
      <c r="J92" s="317"/>
      <c r="K92" s="237">
        <f>X150</f>
        <v>0</v>
      </c>
      <c r="L92" s="317"/>
      <c r="M92" s="237">
        <f>M150</f>
        <v>0</v>
      </c>
      <c r="N92" s="317"/>
      <c r="O92" s="317"/>
      <c r="P92" s="317"/>
      <c r="Q92" s="317"/>
      <c r="R92" s="144"/>
      <c r="T92" s="145"/>
      <c r="U92" s="145"/>
    </row>
    <row r="93" spans="2:47" s="7" customFormat="1" ht="19.95" customHeight="1">
      <c r="B93" s="142"/>
      <c r="C93" s="143"/>
      <c r="D93" s="110" t="s">
        <v>150</v>
      </c>
      <c r="E93" s="143"/>
      <c r="F93" s="143"/>
      <c r="G93" s="143"/>
      <c r="H93" s="237">
        <f>W159</f>
        <v>0</v>
      </c>
      <c r="I93" s="317"/>
      <c r="J93" s="317"/>
      <c r="K93" s="237">
        <f>X159</f>
        <v>0</v>
      </c>
      <c r="L93" s="317"/>
      <c r="M93" s="237">
        <f>M159</f>
        <v>0</v>
      </c>
      <c r="N93" s="317"/>
      <c r="O93" s="317"/>
      <c r="P93" s="317"/>
      <c r="Q93" s="317"/>
      <c r="R93" s="144"/>
      <c r="T93" s="145"/>
      <c r="U93" s="145"/>
    </row>
    <row r="94" spans="2:47" s="7" customFormat="1" ht="19.95" customHeight="1">
      <c r="B94" s="142"/>
      <c r="C94" s="143"/>
      <c r="D94" s="110" t="s">
        <v>151</v>
      </c>
      <c r="E94" s="143"/>
      <c r="F94" s="143"/>
      <c r="G94" s="143"/>
      <c r="H94" s="237">
        <f>W162</f>
        <v>0</v>
      </c>
      <c r="I94" s="317"/>
      <c r="J94" s="317"/>
      <c r="K94" s="237">
        <f>X162</f>
        <v>0</v>
      </c>
      <c r="L94" s="317"/>
      <c r="M94" s="237">
        <f>M162</f>
        <v>0</v>
      </c>
      <c r="N94" s="317"/>
      <c r="O94" s="317"/>
      <c r="P94" s="317"/>
      <c r="Q94" s="317"/>
      <c r="R94" s="144"/>
      <c r="T94" s="145"/>
      <c r="U94" s="145"/>
    </row>
    <row r="95" spans="2:47" s="6" customFormat="1" ht="24.9" customHeight="1">
      <c r="B95" s="137"/>
      <c r="C95" s="138"/>
      <c r="D95" s="139" t="s">
        <v>152</v>
      </c>
      <c r="E95" s="138"/>
      <c r="F95" s="138"/>
      <c r="G95" s="138"/>
      <c r="H95" s="285">
        <f>W165</f>
        <v>0</v>
      </c>
      <c r="I95" s="314"/>
      <c r="J95" s="314"/>
      <c r="K95" s="285">
        <f>X165</f>
        <v>0</v>
      </c>
      <c r="L95" s="314"/>
      <c r="M95" s="285">
        <f>M165</f>
        <v>0</v>
      </c>
      <c r="N95" s="314"/>
      <c r="O95" s="314"/>
      <c r="P95" s="314"/>
      <c r="Q95" s="314"/>
      <c r="R95" s="140"/>
      <c r="T95" s="141"/>
      <c r="U95" s="141"/>
    </row>
    <row r="96" spans="2:47" s="7" customFormat="1" ht="19.95" customHeight="1">
      <c r="B96" s="142"/>
      <c r="C96" s="143"/>
      <c r="D96" s="110" t="s">
        <v>153</v>
      </c>
      <c r="E96" s="143"/>
      <c r="F96" s="143"/>
      <c r="G96" s="143"/>
      <c r="H96" s="237">
        <f>W166</f>
        <v>0</v>
      </c>
      <c r="I96" s="317"/>
      <c r="J96" s="317"/>
      <c r="K96" s="237">
        <f>X166</f>
        <v>0</v>
      </c>
      <c r="L96" s="317"/>
      <c r="M96" s="237">
        <f>M166</f>
        <v>0</v>
      </c>
      <c r="N96" s="317"/>
      <c r="O96" s="317"/>
      <c r="P96" s="317"/>
      <c r="Q96" s="317"/>
      <c r="R96" s="144"/>
      <c r="T96" s="145"/>
      <c r="U96" s="145"/>
    </row>
    <row r="97" spans="2:65" s="7" customFormat="1" ht="19.95" customHeight="1">
      <c r="B97" s="142"/>
      <c r="C97" s="143"/>
      <c r="D97" s="110" t="s">
        <v>155</v>
      </c>
      <c r="E97" s="143"/>
      <c r="F97" s="143"/>
      <c r="G97" s="143"/>
      <c r="H97" s="237">
        <f>W172</f>
        <v>0</v>
      </c>
      <c r="I97" s="317"/>
      <c r="J97" s="317"/>
      <c r="K97" s="237">
        <f>X172</f>
        <v>0</v>
      </c>
      <c r="L97" s="317"/>
      <c r="M97" s="237">
        <f>M172</f>
        <v>0</v>
      </c>
      <c r="N97" s="317"/>
      <c r="O97" s="317"/>
      <c r="P97" s="317"/>
      <c r="Q97" s="317"/>
      <c r="R97" s="144"/>
      <c r="T97" s="145"/>
      <c r="U97" s="145"/>
    </row>
    <row r="98" spans="2:65" s="7" customFormat="1" ht="19.95" customHeight="1">
      <c r="B98" s="142"/>
      <c r="C98" s="143"/>
      <c r="D98" s="110" t="s">
        <v>156</v>
      </c>
      <c r="E98" s="143"/>
      <c r="F98" s="143"/>
      <c r="G98" s="143"/>
      <c r="H98" s="237">
        <f>W176</f>
        <v>0</v>
      </c>
      <c r="I98" s="317"/>
      <c r="J98" s="317"/>
      <c r="K98" s="237">
        <f>X176</f>
        <v>0</v>
      </c>
      <c r="L98" s="317"/>
      <c r="M98" s="237">
        <f>M176</f>
        <v>0</v>
      </c>
      <c r="N98" s="317"/>
      <c r="O98" s="317"/>
      <c r="P98" s="317"/>
      <c r="Q98" s="317"/>
      <c r="R98" s="144"/>
      <c r="T98" s="145"/>
      <c r="U98" s="145"/>
    </row>
    <row r="99" spans="2:65" s="6" customFormat="1" ht="21.75" customHeight="1">
      <c r="B99" s="137"/>
      <c r="C99" s="138"/>
      <c r="D99" s="139" t="s">
        <v>157</v>
      </c>
      <c r="E99" s="138"/>
      <c r="F99" s="138"/>
      <c r="G99" s="138"/>
      <c r="H99" s="284">
        <f>W183</f>
        <v>0</v>
      </c>
      <c r="I99" s="314"/>
      <c r="J99" s="314"/>
      <c r="K99" s="284">
        <f>X183</f>
        <v>0</v>
      </c>
      <c r="L99" s="314"/>
      <c r="M99" s="284">
        <f>M183</f>
        <v>0</v>
      </c>
      <c r="N99" s="314"/>
      <c r="O99" s="314"/>
      <c r="P99" s="314"/>
      <c r="Q99" s="314"/>
      <c r="R99" s="140"/>
      <c r="T99" s="141"/>
      <c r="U99" s="141"/>
    </row>
    <row r="100" spans="2:65" s="1" customFormat="1" ht="21.75" customHeight="1"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40"/>
      <c r="T100" s="135"/>
      <c r="U100" s="135"/>
    </row>
    <row r="101" spans="2:65" s="1" customFormat="1" ht="29.25" customHeight="1">
      <c r="B101" s="38"/>
      <c r="C101" s="136" t="s">
        <v>158</v>
      </c>
      <c r="D101" s="39"/>
      <c r="E101" s="39"/>
      <c r="F101" s="39"/>
      <c r="G101" s="39"/>
      <c r="H101" s="39"/>
      <c r="I101" s="39"/>
      <c r="J101" s="39"/>
      <c r="K101" s="39"/>
      <c r="L101" s="39"/>
      <c r="M101" s="315">
        <f>ROUND(M102+M103+M104+M105+M106+M107,2)</f>
        <v>0</v>
      </c>
      <c r="N101" s="316"/>
      <c r="O101" s="316"/>
      <c r="P101" s="316"/>
      <c r="Q101" s="316"/>
      <c r="R101" s="40"/>
      <c r="T101" s="146"/>
      <c r="U101" s="147" t="s">
        <v>52</v>
      </c>
    </row>
    <row r="102" spans="2:65" s="1" customFormat="1" ht="18" customHeight="1">
      <c r="B102" s="38"/>
      <c r="C102" s="39"/>
      <c r="D102" s="234" t="s">
        <v>159</v>
      </c>
      <c r="E102" s="235"/>
      <c r="F102" s="235"/>
      <c r="G102" s="235"/>
      <c r="H102" s="235"/>
      <c r="I102" s="39"/>
      <c r="J102" s="39"/>
      <c r="K102" s="39"/>
      <c r="L102" s="39"/>
      <c r="M102" s="236">
        <f>ROUND(M88*T102,2)</f>
        <v>0</v>
      </c>
      <c r="N102" s="237"/>
      <c r="O102" s="237"/>
      <c r="P102" s="237"/>
      <c r="Q102" s="237"/>
      <c r="R102" s="40"/>
      <c r="S102" s="148"/>
      <c r="T102" s="149"/>
      <c r="U102" s="150" t="s">
        <v>53</v>
      </c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2" t="s">
        <v>160</v>
      </c>
      <c r="AZ102" s="151"/>
      <c r="BA102" s="151"/>
      <c r="BB102" s="151"/>
      <c r="BC102" s="151"/>
      <c r="BD102" s="151"/>
      <c r="BE102" s="153">
        <f t="shared" ref="BE102:BE107" si="0">IF(U102="základní",M102,0)</f>
        <v>0</v>
      </c>
      <c r="BF102" s="153">
        <f t="shared" ref="BF102:BF107" si="1">IF(U102="snížená",M102,0)</f>
        <v>0</v>
      </c>
      <c r="BG102" s="153">
        <f t="shared" ref="BG102:BG107" si="2">IF(U102="zákl. přenesená",M102,0)</f>
        <v>0</v>
      </c>
      <c r="BH102" s="153">
        <f t="shared" ref="BH102:BH107" si="3">IF(U102="sníž. přenesená",M102,0)</f>
        <v>0</v>
      </c>
      <c r="BI102" s="153">
        <f t="shared" ref="BI102:BI107" si="4">IF(U102="nulová",M102,0)</f>
        <v>0</v>
      </c>
      <c r="BJ102" s="152" t="s">
        <v>27</v>
      </c>
      <c r="BK102" s="151"/>
      <c r="BL102" s="151"/>
      <c r="BM102" s="151"/>
    </row>
    <row r="103" spans="2:65" s="1" customFormat="1" ht="18" customHeight="1">
      <c r="B103" s="38"/>
      <c r="C103" s="39"/>
      <c r="D103" s="234" t="s">
        <v>161</v>
      </c>
      <c r="E103" s="235"/>
      <c r="F103" s="235"/>
      <c r="G103" s="235"/>
      <c r="H103" s="235"/>
      <c r="I103" s="39"/>
      <c r="J103" s="39"/>
      <c r="K103" s="39"/>
      <c r="L103" s="39"/>
      <c r="M103" s="236">
        <f>ROUND(M88*T103,2)</f>
        <v>0</v>
      </c>
      <c r="N103" s="237"/>
      <c r="O103" s="237"/>
      <c r="P103" s="237"/>
      <c r="Q103" s="237"/>
      <c r="R103" s="40"/>
      <c r="S103" s="148"/>
      <c r="T103" s="149"/>
      <c r="U103" s="150" t="s">
        <v>53</v>
      </c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2" t="s">
        <v>160</v>
      </c>
      <c r="AZ103" s="151"/>
      <c r="BA103" s="151"/>
      <c r="BB103" s="151"/>
      <c r="BC103" s="151"/>
      <c r="BD103" s="151"/>
      <c r="BE103" s="153">
        <f t="shared" si="0"/>
        <v>0</v>
      </c>
      <c r="BF103" s="153">
        <f t="shared" si="1"/>
        <v>0</v>
      </c>
      <c r="BG103" s="153">
        <f t="shared" si="2"/>
        <v>0</v>
      </c>
      <c r="BH103" s="153">
        <f t="shared" si="3"/>
        <v>0</v>
      </c>
      <c r="BI103" s="153">
        <f t="shared" si="4"/>
        <v>0</v>
      </c>
      <c r="BJ103" s="152" t="s">
        <v>27</v>
      </c>
      <c r="BK103" s="151"/>
      <c r="BL103" s="151"/>
      <c r="BM103" s="151"/>
    </row>
    <row r="104" spans="2:65" s="1" customFormat="1" ht="18" customHeight="1">
      <c r="B104" s="38"/>
      <c r="C104" s="39"/>
      <c r="D104" s="234" t="s">
        <v>162</v>
      </c>
      <c r="E104" s="235"/>
      <c r="F104" s="235"/>
      <c r="G104" s="235"/>
      <c r="H104" s="235"/>
      <c r="I104" s="39"/>
      <c r="J104" s="39"/>
      <c r="K104" s="39"/>
      <c r="L104" s="39"/>
      <c r="M104" s="236">
        <f>ROUND(M88*T104,2)</f>
        <v>0</v>
      </c>
      <c r="N104" s="237"/>
      <c r="O104" s="237"/>
      <c r="P104" s="237"/>
      <c r="Q104" s="237"/>
      <c r="R104" s="40"/>
      <c r="S104" s="148"/>
      <c r="T104" s="149"/>
      <c r="U104" s="150" t="s">
        <v>53</v>
      </c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2" t="s">
        <v>160</v>
      </c>
      <c r="AZ104" s="151"/>
      <c r="BA104" s="151"/>
      <c r="BB104" s="151"/>
      <c r="BC104" s="151"/>
      <c r="BD104" s="151"/>
      <c r="BE104" s="153">
        <f t="shared" si="0"/>
        <v>0</v>
      </c>
      <c r="BF104" s="153">
        <f t="shared" si="1"/>
        <v>0</v>
      </c>
      <c r="BG104" s="153">
        <f t="shared" si="2"/>
        <v>0</v>
      </c>
      <c r="BH104" s="153">
        <f t="shared" si="3"/>
        <v>0</v>
      </c>
      <c r="BI104" s="153">
        <f t="shared" si="4"/>
        <v>0</v>
      </c>
      <c r="BJ104" s="152" t="s">
        <v>27</v>
      </c>
      <c r="BK104" s="151"/>
      <c r="BL104" s="151"/>
      <c r="BM104" s="151"/>
    </row>
    <row r="105" spans="2:65" s="1" customFormat="1" ht="18" customHeight="1">
      <c r="B105" s="38"/>
      <c r="C105" s="39"/>
      <c r="D105" s="234" t="s">
        <v>163</v>
      </c>
      <c r="E105" s="235"/>
      <c r="F105" s="235"/>
      <c r="G105" s="235"/>
      <c r="H105" s="235"/>
      <c r="I105" s="39"/>
      <c r="J105" s="39"/>
      <c r="K105" s="39"/>
      <c r="L105" s="39"/>
      <c r="M105" s="236">
        <f>ROUND(M88*T105,2)</f>
        <v>0</v>
      </c>
      <c r="N105" s="237"/>
      <c r="O105" s="237"/>
      <c r="P105" s="237"/>
      <c r="Q105" s="237"/>
      <c r="R105" s="40"/>
      <c r="S105" s="148"/>
      <c r="T105" s="149"/>
      <c r="U105" s="150" t="s">
        <v>53</v>
      </c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2" t="s">
        <v>160</v>
      </c>
      <c r="AZ105" s="151"/>
      <c r="BA105" s="151"/>
      <c r="BB105" s="151"/>
      <c r="BC105" s="151"/>
      <c r="BD105" s="151"/>
      <c r="BE105" s="153">
        <f t="shared" si="0"/>
        <v>0</v>
      </c>
      <c r="BF105" s="153">
        <f t="shared" si="1"/>
        <v>0</v>
      </c>
      <c r="BG105" s="153">
        <f t="shared" si="2"/>
        <v>0</v>
      </c>
      <c r="BH105" s="153">
        <f t="shared" si="3"/>
        <v>0</v>
      </c>
      <c r="BI105" s="153">
        <f t="shared" si="4"/>
        <v>0</v>
      </c>
      <c r="BJ105" s="152" t="s">
        <v>27</v>
      </c>
      <c r="BK105" s="151"/>
      <c r="BL105" s="151"/>
      <c r="BM105" s="151"/>
    </row>
    <row r="106" spans="2:65" s="1" customFormat="1" ht="18" customHeight="1">
      <c r="B106" s="38"/>
      <c r="C106" s="39"/>
      <c r="D106" s="234" t="s">
        <v>164</v>
      </c>
      <c r="E106" s="235"/>
      <c r="F106" s="235"/>
      <c r="G106" s="235"/>
      <c r="H106" s="235"/>
      <c r="I106" s="39"/>
      <c r="J106" s="39"/>
      <c r="K106" s="39"/>
      <c r="L106" s="39"/>
      <c r="M106" s="236">
        <f>ROUND(M88*T106,2)</f>
        <v>0</v>
      </c>
      <c r="N106" s="237"/>
      <c r="O106" s="237"/>
      <c r="P106" s="237"/>
      <c r="Q106" s="237"/>
      <c r="R106" s="40"/>
      <c r="S106" s="148"/>
      <c r="T106" s="149"/>
      <c r="U106" s="150" t="s">
        <v>53</v>
      </c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2" t="s">
        <v>160</v>
      </c>
      <c r="AZ106" s="151"/>
      <c r="BA106" s="151"/>
      <c r="BB106" s="151"/>
      <c r="BC106" s="151"/>
      <c r="BD106" s="151"/>
      <c r="BE106" s="153">
        <f t="shared" si="0"/>
        <v>0</v>
      </c>
      <c r="BF106" s="153">
        <f t="shared" si="1"/>
        <v>0</v>
      </c>
      <c r="BG106" s="153">
        <f t="shared" si="2"/>
        <v>0</v>
      </c>
      <c r="BH106" s="153">
        <f t="shared" si="3"/>
        <v>0</v>
      </c>
      <c r="BI106" s="153">
        <f t="shared" si="4"/>
        <v>0</v>
      </c>
      <c r="BJ106" s="152" t="s">
        <v>27</v>
      </c>
      <c r="BK106" s="151"/>
      <c r="BL106" s="151"/>
      <c r="BM106" s="151"/>
    </row>
    <row r="107" spans="2:65" s="1" customFormat="1" ht="18" customHeight="1">
      <c r="B107" s="38"/>
      <c r="C107" s="39"/>
      <c r="D107" s="110" t="s">
        <v>165</v>
      </c>
      <c r="E107" s="39"/>
      <c r="F107" s="39"/>
      <c r="G107" s="39"/>
      <c r="H107" s="39"/>
      <c r="I107" s="39"/>
      <c r="J107" s="39"/>
      <c r="K107" s="39"/>
      <c r="L107" s="39"/>
      <c r="M107" s="236">
        <f>ROUND(M88*T107,2)</f>
        <v>0</v>
      </c>
      <c r="N107" s="237"/>
      <c r="O107" s="237"/>
      <c r="P107" s="237"/>
      <c r="Q107" s="237"/>
      <c r="R107" s="40"/>
      <c r="S107" s="148"/>
      <c r="T107" s="154"/>
      <c r="U107" s="155" t="s">
        <v>53</v>
      </c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2" t="s">
        <v>166</v>
      </c>
      <c r="AZ107" s="151"/>
      <c r="BA107" s="151"/>
      <c r="BB107" s="151"/>
      <c r="BC107" s="151"/>
      <c r="BD107" s="151"/>
      <c r="BE107" s="153">
        <f t="shared" si="0"/>
        <v>0</v>
      </c>
      <c r="BF107" s="153">
        <f t="shared" si="1"/>
        <v>0</v>
      </c>
      <c r="BG107" s="153">
        <f t="shared" si="2"/>
        <v>0</v>
      </c>
      <c r="BH107" s="153">
        <f t="shared" si="3"/>
        <v>0</v>
      </c>
      <c r="BI107" s="153">
        <f t="shared" si="4"/>
        <v>0</v>
      </c>
      <c r="BJ107" s="152" t="s">
        <v>27</v>
      </c>
      <c r="BK107" s="151"/>
      <c r="BL107" s="151"/>
      <c r="BM107" s="151"/>
    </row>
    <row r="108" spans="2:65" s="1" customFormat="1"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40"/>
      <c r="T108" s="135"/>
      <c r="U108" s="135"/>
    </row>
    <row r="109" spans="2:65" s="1" customFormat="1" ht="29.25" customHeight="1">
      <c r="B109" s="38"/>
      <c r="C109" s="121" t="s">
        <v>122</v>
      </c>
      <c r="D109" s="122"/>
      <c r="E109" s="122"/>
      <c r="F109" s="122"/>
      <c r="G109" s="122"/>
      <c r="H109" s="122"/>
      <c r="I109" s="122"/>
      <c r="J109" s="122"/>
      <c r="K109" s="122"/>
      <c r="L109" s="233">
        <f>ROUND(SUM(M88+M101),2)</f>
        <v>0</v>
      </c>
      <c r="M109" s="233"/>
      <c r="N109" s="233"/>
      <c r="O109" s="233"/>
      <c r="P109" s="233"/>
      <c r="Q109" s="233"/>
      <c r="R109" s="40"/>
      <c r="T109" s="135"/>
      <c r="U109" s="135"/>
    </row>
    <row r="110" spans="2:65" s="1" customFormat="1" ht="6.9" customHeight="1"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4"/>
      <c r="T110" s="135"/>
      <c r="U110" s="135"/>
    </row>
    <row r="114" spans="2:63" s="1" customFormat="1" ht="6.9" customHeight="1"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7"/>
    </row>
    <row r="115" spans="2:63" s="1" customFormat="1" ht="36.9" customHeight="1">
      <c r="B115" s="38"/>
      <c r="C115" s="256" t="s">
        <v>167</v>
      </c>
      <c r="D115" s="311"/>
      <c r="E115" s="311"/>
      <c r="F115" s="311"/>
      <c r="G115" s="311"/>
      <c r="H115" s="311"/>
      <c r="I115" s="311"/>
      <c r="J115" s="311"/>
      <c r="K115" s="311"/>
      <c r="L115" s="311"/>
      <c r="M115" s="311"/>
      <c r="N115" s="311"/>
      <c r="O115" s="311"/>
      <c r="P115" s="311"/>
      <c r="Q115" s="311"/>
      <c r="R115" s="40"/>
    </row>
    <row r="116" spans="2:63" s="1" customFormat="1" ht="6.9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3" s="1" customFormat="1" ht="30" customHeight="1">
      <c r="B117" s="38"/>
      <c r="C117" s="33" t="s">
        <v>20</v>
      </c>
      <c r="D117" s="39"/>
      <c r="E117" s="39"/>
      <c r="F117" s="312" t="str">
        <f>F6</f>
        <v>Rekonstrukce turistického chodníku ,,Růžová hora - Sněžka´´</v>
      </c>
      <c r="G117" s="313"/>
      <c r="H117" s="313"/>
      <c r="I117" s="313"/>
      <c r="J117" s="313"/>
      <c r="K117" s="313"/>
      <c r="L117" s="313"/>
      <c r="M117" s="313"/>
      <c r="N117" s="313"/>
      <c r="O117" s="313"/>
      <c r="P117" s="313"/>
      <c r="Q117" s="39"/>
      <c r="R117" s="40"/>
    </row>
    <row r="118" spans="2:63" s="1" customFormat="1" ht="36.9" customHeight="1">
      <c r="B118" s="38"/>
      <c r="C118" s="72" t="s">
        <v>130</v>
      </c>
      <c r="D118" s="39"/>
      <c r="E118" s="39"/>
      <c r="F118" s="258" t="str">
        <f>F7</f>
        <v>15-02-2 - Úsek I. - Chodník s dlážděným povrchem</v>
      </c>
      <c r="G118" s="311"/>
      <c r="H118" s="311"/>
      <c r="I118" s="311"/>
      <c r="J118" s="311"/>
      <c r="K118" s="311"/>
      <c r="L118" s="311"/>
      <c r="M118" s="311"/>
      <c r="N118" s="311"/>
      <c r="O118" s="311"/>
      <c r="P118" s="311"/>
      <c r="Q118" s="39"/>
      <c r="R118" s="40"/>
    </row>
    <row r="119" spans="2:63" s="1" customFormat="1" ht="6.9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63" s="1" customFormat="1" ht="18" customHeight="1">
      <c r="B120" s="38"/>
      <c r="C120" s="33" t="s">
        <v>28</v>
      </c>
      <c r="D120" s="39"/>
      <c r="E120" s="39"/>
      <c r="F120" s="31" t="str">
        <f>F9</f>
        <v>k.ú. Hor.Malá Úpa a Pec pod Sn.</v>
      </c>
      <c r="G120" s="39"/>
      <c r="H120" s="39"/>
      <c r="I120" s="39"/>
      <c r="J120" s="39"/>
      <c r="K120" s="33" t="s">
        <v>30</v>
      </c>
      <c r="L120" s="39"/>
      <c r="M120" s="308" t="str">
        <f>IF(O9="","",O9)</f>
        <v>13. 8. 2017</v>
      </c>
      <c r="N120" s="308"/>
      <c r="O120" s="308"/>
      <c r="P120" s="308"/>
      <c r="Q120" s="39"/>
      <c r="R120" s="40"/>
    </row>
    <row r="121" spans="2:63" s="1" customFormat="1" ht="6.9" customHeight="1"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40"/>
    </row>
    <row r="122" spans="2:63" s="1" customFormat="1" ht="13.2">
      <c r="B122" s="38"/>
      <c r="C122" s="33" t="s">
        <v>34</v>
      </c>
      <c r="D122" s="39"/>
      <c r="E122" s="39"/>
      <c r="F122" s="31" t="str">
        <f>E12</f>
        <v>Správa Krkonošského národního parku Vrchlabí</v>
      </c>
      <c r="G122" s="39"/>
      <c r="H122" s="39"/>
      <c r="I122" s="39"/>
      <c r="J122" s="39"/>
      <c r="K122" s="33" t="s">
        <v>41</v>
      </c>
      <c r="L122" s="39"/>
      <c r="M122" s="267" t="str">
        <f>E18</f>
        <v>Ing. Petr Vopata - PROLIS</v>
      </c>
      <c r="N122" s="267"/>
      <c r="O122" s="267"/>
      <c r="P122" s="267"/>
      <c r="Q122" s="267"/>
      <c r="R122" s="40"/>
    </row>
    <row r="123" spans="2:63" s="1" customFormat="1" ht="14.4" customHeight="1">
      <c r="B123" s="38"/>
      <c r="C123" s="33" t="s">
        <v>39</v>
      </c>
      <c r="D123" s="39"/>
      <c r="E123" s="39"/>
      <c r="F123" s="31" t="str">
        <f>IF(E15="","",E15)</f>
        <v>Vyplň údaj</v>
      </c>
      <c r="G123" s="39"/>
      <c r="H123" s="39"/>
      <c r="I123" s="39"/>
      <c r="J123" s="39"/>
      <c r="K123" s="33" t="s">
        <v>44</v>
      </c>
      <c r="L123" s="39"/>
      <c r="M123" s="267" t="str">
        <f>E21</f>
        <v>Ing. Petr Vopata</v>
      </c>
      <c r="N123" s="267"/>
      <c r="O123" s="267"/>
      <c r="P123" s="267"/>
      <c r="Q123" s="267"/>
      <c r="R123" s="40"/>
    </row>
    <row r="124" spans="2:63" s="1" customFormat="1" ht="10.35" customHeight="1"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40"/>
    </row>
    <row r="125" spans="2:63" s="8" customFormat="1" ht="29.25" customHeight="1">
      <c r="B125" s="156"/>
      <c r="C125" s="157" t="s">
        <v>168</v>
      </c>
      <c r="D125" s="158" t="s">
        <v>169</v>
      </c>
      <c r="E125" s="158" t="s">
        <v>70</v>
      </c>
      <c r="F125" s="309" t="s">
        <v>170</v>
      </c>
      <c r="G125" s="309"/>
      <c r="H125" s="309"/>
      <c r="I125" s="309"/>
      <c r="J125" s="158" t="s">
        <v>137</v>
      </c>
      <c r="K125" s="158" t="s">
        <v>171</v>
      </c>
      <c r="L125" s="158" t="s">
        <v>172</v>
      </c>
      <c r="M125" s="309" t="s">
        <v>173</v>
      </c>
      <c r="N125" s="309"/>
      <c r="O125" s="309"/>
      <c r="P125" s="309" t="s">
        <v>142</v>
      </c>
      <c r="Q125" s="310"/>
      <c r="R125" s="159"/>
      <c r="T125" s="83" t="s">
        <v>174</v>
      </c>
      <c r="U125" s="84" t="s">
        <v>52</v>
      </c>
      <c r="V125" s="84" t="s">
        <v>175</v>
      </c>
      <c r="W125" s="84" t="s">
        <v>176</v>
      </c>
      <c r="X125" s="84" t="s">
        <v>177</v>
      </c>
      <c r="Y125" s="84" t="s">
        <v>178</v>
      </c>
      <c r="Z125" s="84" t="s">
        <v>179</v>
      </c>
      <c r="AA125" s="84" t="s">
        <v>180</v>
      </c>
      <c r="AB125" s="84" t="s">
        <v>181</v>
      </c>
      <c r="AC125" s="84" t="s">
        <v>182</v>
      </c>
      <c r="AD125" s="85" t="s">
        <v>183</v>
      </c>
    </row>
    <row r="126" spans="2:63" s="1" customFormat="1" ht="29.25" customHeight="1">
      <c r="B126" s="38"/>
      <c r="C126" s="87" t="s">
        <v>132</v>
      </c>
      <c r="D126" s="39"/>
      <c r="E126" s="39"/>
      <c r="F126" s="39"/>
      <c r="G126" s="39"/>
      <c r="H126" s="39"/>
      <c r="I126" s="39"/>
      <c r="J126" s="39"/>
      <c r="K126" s="39"/>
      <c r="L126" s="39"/>
      <c r="M126" s="282">
        <f>BK126</f>
        <v>0</v>
      </c>
      <c r="N126" s="283"/>
      <c r="O126" s="283"/>
      <c r="P126" s="283"/>
      <c r="Q126" s="283"/>
      <c r="R126" s="40"/>
      <c r="T126" s="86"/>
      <c r="U126" s="54"/>
      <c r="V126" s="54"/>
      <c r="W126" s="160">
        <f>W127+W165+W183</f>
        <v>0</v>
      </c>
      <c r="X126" s="160">
        <f>X127+X165+X183</f>
        <v>0</v>
      </c>
      <c r="Y126" s="54"/>
      <c r="Z126" s="161">
        <f>Z127+Z165+Z183</f>
        <v>0</v>
      </c>
      <c r="AA126" s="54"/>
      <c r="AB126" s="161">
        <f>AB127+AB165+AB183</f>
        <v>9.3831199999999999</v>
      </c>
      <c r="AC126" s="54"/>
      <c r="AD126" s="162">
        <f>AD127+AD165+AD183</f>
        <v>0</v>
      </c>
      <c r="AT126" s="21" t="s">
        <v>89</v>
      </c>
      <c r="AU126" s="21" t="s">
        <v>144</v>
      </c>
      <c r="BK126" s="163">
        <f>BK127+BK165+BK183</f>
        <v>0</v>
      </c>
    </row>
    <row r="127" spans="2:63" s="9" customFormat="1" ht="37.35" customHeight="1">
      <c r="B127" s="164"/>
      <c r="C127" s="165"/>
      <c r="D127" s="166" t="s">
        <v>145</v>
      </c>
      <c r="E127" s="166"/>
      <c r="F127" s="166"/>
      <c r="G127" s="166"/>
      <c r="H127" s="166"/>
      <c r="I127" s="166"/>
      <c r="J127" s="166"/>
      <c r="K127" s="166"/>
      <c r="L127" s="166"/>
      <c r="M127" s="284">
        <f>BK127</f>
        <v>0</v>
      </c>
      <c r="N127" s="285"/>
      <c r="O127" s="285"/>
      <c r="P127" s="285"/>
      <c r="Q127" s="285"/>
      <c r="R127" s="167"/>
      <c r="T127" s="168"/>
      <c r="U127" s="165"/>
      <c r="V127" s="165"/>
      <c r="W127" s="169">
        <f>W128+W145+W150+W159+W162</f>
        <v>0</v>
      </c>
      <c r="X127" s="169">
        <f>X128+X145+X150+X159+X162</f>
        <v>0</v>
      </c>
      <c r="Y127" s="165"/>
      <c r="Z127" s="170">
        <f>Z128+Z145+Z150+Z159+Z162</f>
        <v>0</v>
      </c>
      <c r="AA127" s="165"/>
      <c r="AB127" s="170">
        <f>AB128+AB145+AB150+AB159+AB162</f>
        <v>9.3831199999999999</v>
      </c>
      <c r="AC127" s="165"/>
      <c r="AD127" s="171">
        <f>AD128+AD145+AD150+AD159+AD162</f>
        <v>0</v>
      </c>
      <c r="AR127" s="172" t="s">
        <v>27</v>
      </c>
      <c r="AT127" s="173" t="s">
        <v>89</v>
      </c>
      <c r="AU127" s="173" t="s">
        <v>90</v>
      </c>
      <c r="AY127" s="172" t="s">
        <v>184</v>
      </c>
      <c r="BK127" s="174">
        <f>BK128+BK145+BK150+BK159+BK162</f>
        <v>0</v>
      </c>
    </row>
    <row r="128" spans="2:63" s="9" customFormat="1" ht="19.95" customHeight="1">
      <c r="B128" s="164"/>
      <c r="C128" s="165"/>
      <c r="D128" s="175" t="s">
        <v>146</v>
      </c>
      <c r="E128" s="175"/>
      <c r="F128" s="175"/>
      <c r="G128" s="175"/>
      <c r="H128" s="175"/>
      <c r="I128" s="175"/>
      <c r="J128" s="175"/>
      <c r="K128" s="175"/>
      <c r="L128" s="175"/>
      <c r="M128" s="286">
        <f>BK128</f>
        <v>0</v>
      </c>
      <c r="N128" s="287"/>
      <c r="O128" s="287"/>
      <c r="P128" s="287"/>
      <c r="Q128" s="287"/>
      <c r="R128" s="167"/>
      <c r="T128" s="168"/>
      <c r="U128" s="165"/>
      <c r="V128" s="165"/>
      <c r="W128" s="169">
        <f>SUM(W129:W144)</f>
        <v>0</v>
      </c>
      <c r="X128" s="169">
        <f>SUM(X129:X144)</f>
        <v>0</v>
      </c>
      <c r="Y128" s="165"/>
      <c r="Z128" s="170">
        <f>SUM(Z129:Z144)</f>
        <v>0</v>
      </c>
      <c r="AA128" s="165"/>
      <c r="AB128" s="170">
        <f>SUM(AB129:AB144)</f>
        <v>1.4119999999999999E-2</v>
      </c>
      <c r="AC128" s="165"/>
      <c r="AD128" s="171">
        <f>SUM(AD129:AD144)</f>
        <v>0</v>
      </c>
      <c r="AR128" s="172" t="s">
        <v>27</v>
      </c>
      <c r="AT128" s="173" t="s">
        <v>89</v>
      </c>
      <c r="AU128" s="173" t="s">
        <v>27</v>
      </c>
      <c r="AY128" s="172" t="s">
        <v>184</v>
      </c>
      <c r="BK128" s="174">
        <f>SUM(BK129:BK144)</f>
        <v>0</v>
      </c>
    </row>
    <row r="129" spans="2:65" s="1" customFormat="1" ht="31.5" customHeight="1">
      <c r="B129" s="38"/>
      <c r="C129" s="176" t="s">
        <v>27</v>
      </c>
      <c r="D129" s="176" t="s">
        <v>185</v>
      </c>
      <c r="E129" s="177" t="s">
        <v>186</v>
      </c>
      <c r="F129" s="298" t="s">
        <v>187</v>
      </c>
      <c r="G129" s="298"/>
      <c r="H129" s="298"/>
      <c r="I129" s="298"/>
      <c r="J129" s="178" t="s">
        <v>188</v>
      </c>
      <c r="K129" s="179">
        <v>131</v>
      </c>
      <c r="L129" s="180">
        <v>0</v>
      </c>
      <c r="M129" s="299">
        <v>0</v>
      </c>
      <c r="N129" s="300"/>
      <c r="O129" s="300"/>
      <c r="P129" s="279">
        <f>ROUND(V129*K129,2)</f>
        <v>0</v>
      </c>
      <c r="Q129" s="279"/>
      <c r="R129" s="40"/>
      <c r="T129" s="181" t="s">
        <v>26</v>
      </c>
      <c r="U129" s="47" t="s">
        <v>53</v>
      </c>
      <c r="V129" s="127">
        <f>L129+M129</f>
        <v>0</v>
      </c>
      <c r="W129" s="127">
        <f>ROUND(L129*K129,2)</f>
        <v>0</v>
      </c>
      <c r="X129" s="127">
        <f>ROUND(M129*K129,2)</f>
        <v>0</v>
      </c>
      <c r="Y129" s="39"/>
      <c r="Z129" s="182">
        <f>Y129*K129</f>
        <v>0</v>
      </c>
      <c r="AA129" s="182">
        <v>0</v>
      </c>
      <c r="AB129" s="182">
        <f>AA129*K129</f>
        <v>0</v>
      </c>
      <c r="AC129" s="182">
        <v>0</v>
      </c>
      <c r="AD129" s="183">
        <f>AC129*K129</f>
        <v>0</v>
      </c>
      <c r="AR129" s="21" t="s">
        <v>189</v>
      </c>
      <c r="AT129" s="21" t="s">
        <v>185</v>
      </c>
      <c r="AU129" s="21" t="s">
        <v>128</v>
      </c>
      <c r="AY129" s="21" t="s">
        <v>184</v>
      </c>
      <c r="BE129" s="114">
        <f>IF(U129="základní",P129,0)</f>
        <v>0</v>
      </c>
      <c r="BF129" s="114">
        <f>IF(U129="snížená",P129,0)</f>
        <v>0</v>
      </c>
      <c r="BG129" s="114">
        <f>IF(U129="zákl. přenesená",P129,0)</f>
        <v>0</v>
      </c>
      <c r="BH129" s="114">
        <f>IF(U129="sníž. přenesená",P129,0)</f>
        <v>0</v>
      </c>
      <c r="BI129" s="114">
        <f>IF(U129="nulová",P129,0)</f>
        <v>0</v>
      </c>
      <c r="BJ129" s="21" t="s">
        <v>27</v>
      </c>
      <c r="BK129" s="114">
        <f>ROUND(V129*K129,2)</f>
        <v>0</v>
      </c>
      <c r="BL129" s="21" t="s">
        <v>189</v>
      </c>
      <c r="BM129" s="21" t="s">
        <v>405</v>
      </c>
    </row>
    <row r="130" spans="2:65" s="10" customFormat="1" ht="22.5" customHeight="1">
      <c r="B130" s="184"/>
      <c r="C130" s="185"/>
      <c r="D130" s="185"/>
      <c r="E130" s="186" t="s">
        <v>26</v>
      </c>
      <c r="F130" s="301" t="s">
        <v>406</v>
      </c>
      <c r="G130" s="302"/>
      <c r="H130" s="302"/>
      <c r="I130" s="302"/>
      <c r="J130" s="185"/>
      <c r="K130" s="187">
        <v>131</v>
      </c>
      <c r="L130" s="185"/>
      <c r="M130" s="185"/>
      <c r="N130" s="185"/>
      <c r="O130" s="185"/>
      <c r="P130" s="185"/>
      <c r="Q130" s="185"/>
      <c r="R130" s="188"/>
      <c r="T130" s="189"/>
      <c r="U130" s="185"/>
      <c r="V130" s="185"/>
      <c r="W130" s="185"/>
      <c r="X130" s="185"/>
      <c r="Y130" s="185"/>
      <c r="Z130" s="185"/>
      <c r="AA130" s="185"/>
      <c r="AB130" s="185"/>
      <c r="AC130" s="185"/>
      <c r="AD130" s="190"/>
      <c r="AT130" s="191" t="s">
        <v>192</v>
      </c>
      <c r="AU130" s="191" t="s">
        <v>128</v>
      </c>
      <c r="AV130" s="10" t="s">
        <v>128</v>
      </c>
      <c r="AW130" s="10" t="s">
        <v>7</v>
      </c>
      <c r="AX130" s="10" t="s">
        <v>27</v>
      </c>
      <c r="AY130" s="191" t="s">
        <v>184</v>
      </c>
    </row>
    <row r="131" spans="2:65" s="1" customFormat="1" ht="31.5" customHeight="1">
      <c r="B131" s="38"/>
      <c r="C131" s="176" t="s">
        <v>128</v>
      </c>
      <c r="D131" s="176" t="s">
        <v>185</v>
      </c>
      <c r="E131" s="177" t="s">
        <v>211</v>
      </c>
      <c r="F131" s="298" t="s">
        <v>212</v>
      </c>
      <c r="G131" s="298"/>
      <c r="H131" s="298"/>
      <c r="I131" s="298"/>
      <c r="J131" s="178" t="s">
        <v>200</v>
      </c>
      <c r="K131" s="179">
        <v>8</v>
      </c>
      <c r="L131" s="180">
        <v>0</v>
      </c>
      <c r="M131" s="299">
        <v>0</v>
      </c>
      <c r="N131" s="300"/>
      <c r="O131" s="300"/>
      <c r="P131" s="279">
        <f>ROUND(V131*K131,2)</f>
        <v>0</v>
      </c>
      <c r="Q131" s="279"/>
      <c r="R131" s="40"/>
      <c r="T131" s="181" t="s">
        <v>26</v>
      </c>
      <c r="U131" s="47" t="s">
        <v>53</v>
      </c>
      <c r="V131" s="127">
        <f>L131+M131</f>
        <v>0</v>
      </c>
      <c r="W131" s="127">
        <f>ROUND(L131*K131,2)</f>
        <v>0</v>
      </c>
      <c r="X131" s="127">
        <f>ROUND(M131*K131,2)</f>
        <v>0</v>
      </c>
      <c r="Y131" s="39"/>
      <c r="Z131" s="182">
        <f>Y131*K131</f>
        <v>0</v>
      </c>
      <c r="AA131" s="182">
        <v>0</v>
      </c>
      <c r="AB131" s="182">
        <f>AA131*K131</f>
        <v>0</v>
      </c>
      <c r="AC131" s="182">
        <v>0</v>
      </c>
      <c r="AD131" s="183">
        <f>AC131*K131</f>
        <v>0</v>
      </c>
      <c r="AR131" s="21" t="s">
        <v>189</v>
      </c>
      <c r="AT131" s="21" t="s">
        <v>185</v>
      </c>
      <c r="AU131" s="21" t="s">
        <v>128</v>
      </c>
      <c r="AY131" s="21" t="s">
        <v>184</v>
      </c>
      <c r="BE131" s="114">
        <f>IF(U131="základní",P131,0)</f>
        <v>0</v>
      </c>
      <c r="BF131" s="114">
        <f>IF(U131="snížená",P131,0)</f>
        <v>0</v>
      </c>
      <c r="BG131" s="114">
        <f>IF(U131="zákl. přenesená",P131,0)</f>
        <v>0</v>
      </c>
      <c r="BH131" s="114">
        <f>IF(U131="sníž. přenesená",P131,0)</f>
        <v>0</v>
      </c>
      <c r="BI131" s="114">
        <f>IF(U131="nulová",P131,0)</f>
        <v>0</v>
      </c>
      <c r="BJ131" s="21" t="s">
        <v>27</v>
      </c>
      <c r="BK131" s="114">
        <f>ROUND(V131*K131,2)</f>
        <v>0</v>
      </c>
      <c r="BL131" s="21" t="s">
        <v>189</v>
      </c>
      <c r="BM131" s="21" t="s">
        <v>407</v>
      </c>
    </row>
    <row r="132" spans="2:65" s="10" customFormat="1" ht="31.5" customHeight="1">
      <c r="B132" s="184"/>
      <c r="C132" s="185"/>
      <c r="D132" s="185"/>
      <c r="E132" s="186" t="s">
        <v>26</v>
      </c>
      <c r="F132" s="301" t="s">
        <v>408</v>
      </c>
      <c r="G132" s="302"/>
      <c r="H132" s="302"/>
      <c r="I132" s="302"/>
      <c r="J132" s="185"/>
      <c r="K132" s="187">
        <v>8</v>
      </c>
      <c r="L132" s="185"/>
      <c r="M132" s="185"/>
      <c r="N132" s="185"/>
      <c r="O132" s="185"/>
      <c r="P132" s="185"/>
      <c r="Q132" s="185"/>
      <c r="R132" s="188"/>
      <c r="T132" s="189"/>
      <c r="U132" s="185"/>
      <c r="V132" s="185"/>
      <c r="W132" s="185"/>
      <c r="X132" s="185"/>
      <c r="Y132" s="185"/>
      <c r="Z132" s="185"/>
      <c r="AA132" s="185"/>
      <c r="AB132" s="185"/>
      <c r="AC132" s="185"/>
      <c r="AD132" s="190"/>
      <c r="AT132" s="191" t="s">
        <v>192</v>
      </c>
      <c r="AU132" s="191" t="s">
        <v>128</v>
      </c>
      <c r="AV132" s="10" t="s">
        <v>128</v>
      </c>
      <c r="AW132" s="10" t="s">
        <v>7</v>
      </c>
      <c r="AX132" s="10" t="s">
        <v>27</v>
      </c>
      <c r="AY132" s="191" t="s">
        <v>184</v>
      </c>
    </row>
    <row r="133" spans="2:65" s="1" customFormat="1" ht="31.5" customHeight="1">
      <c r="B133" s="38"/>
      <c r="C133" s="176" t="s">
        <v>197</v>
      </c>
      <c r="D133" s="176" t="s">
        <v>185</v>
      </c>
      <c r="E133" s="177" t="s">
        <v>409</v>
      </c>
      <c r="F133" s="298" t="s">
        <v>410</v>
      </c>
      <c r="G133" s="298"/>
      <c r="H133" s="298"/>
      <c r="I133" s="298"/>
      <c r="J133" s="178" t="s">
        <v>188</v>
      </c>
      <c r="K133" s="179">
        <v>20</v>
      </c>
      <c r="L133" s="180">
        <v>0</v>
      </c>
      <c r="M133" s="299">
        <v>0</v>
      </c>
      <c r="N133" s="300"/>
      <c r="O133" s="300"/>
      <c r="P133" s="279">
        <f>ROUND(V133*K133,2)</f>
        <v>0</v>
      </c>
      <c r="Q133" s="279"/>
      <c r="R133" s="40"/>
      <c r="T133" s="181" t="s">
        <v>26</v>
      </c>
      <c r="U133" s="47" t="s">
        <v>53</v>
      </c>
      <c r="V133" s="127">
        <f>L133+M133</f>
        <v>0</v>
      </c>
      <c r="W133" s="127">
        <f>ROUND(L133*K133,2)</f>
        <v>0</v>
      </c>
      <c r="X133" s="127">
        <f>ROUND(M133*K133,2)</f>
        <v>0</v>
      </c>
      <c r="Y133" s="39"/>
      <c r="Z133" s="182">
        <f>Y133*K133</f>
        <v>0</v>
      </c>
      <c r="AA133" s="182">
        <v>0</v>
      </c>
      <c r="AB133" s="182">
        <f>AA133*K133</f>
        <v>0</v>
      </c>
      <c r="AC133" s="182">
        <v>0</v>
      </c>
      <c r="AD133" s="183">
        <f>AC133*K133</f>
        <v>0</v>
      </c>
      <c r="AR133" s="21" t="s">
        <v>189</v>
      </c>
      <c r="AT133" s="21" t="s">
        <v>185</v>
      </c>
      <c r="AU133" s="21" t="s">
        <v>128</v>
      </c>
      <c r="AY133" s="21" t="s">
        <v>184</v>
      </c>
      <c r="BE133" s="114">
        <f>IF(U133="základní",P133,0)</f>
        <v>0</v>
      </c>
      <c r="BF133" s="114">
        <f>IF(U133="snížená",P133,0)</f>
        <v>0</v>
      </c>
      <c r="BG133" s="114">
        <f>IF(U133="zákl. přenesená",P133,0)</f>
        <v>0</v>
      </c>
      <c r="BH133" s="114">
        <f>IF(U133="sníž. přenesená",P133,0)</f>
        <v>0</v>
      </c>
      <c r="BI133" s="114">
        <f>IF(U133="nulová",P133,0)</f>
        <v>0</v>
      </c>
      <c r="BJ133" s="21" t="s">
        <v>27</v>
      </c>
      <c r="BK133" s="114">
        <f>ROUND(V133*K133,2)</f>
        <v>0</v>
      </c>
      <c r="BL133" s="21" t="s">
        <v>189</v>
      </c>
      <c r="BM133" s="21" t="s">
        <v>411</v>
      </c>
    </row>
    <row r="134" spans="2:65" s="10" customFormat="1" ht="22.5" customHeight="1">
      <c r="B134" s="184"/>
      <c r="C134" s="185"/>
      <c r="D134" s="185"/>
      <c r="E134" s="186" t="s">
        <v>26</v>
      </c>
      <c r="F134" s="301" t="s">
        <v>412</v>
      </c>
      <c r="G134" s="302"/>
      <c r="H134" s="302"/>
      <c r="I134" s="302"/>
      <c r="J134" s="185"/>
      <c r="K134" s="187">
        <v>20</v>
      </c>
      <c r="L134" s="185"/>
      <c r="M134" s="185"/>
      <c r="N134" s="185"/>
      <c r="O134" s="185"/>
      <c r="P134" s="185"/>
      <c r="Q134" s="185"/>
      <c r="R134" s="188"/>
      <c r="T134" s="189"/>
      <c r="U134" s="185"/>
      <c r="V134" s="185"/>
      <c r="W134" s="185"/>
      <c r="X134" s="185"/>
      <c r="Y134" s="185"/>
      <c r="Z134" s="185"/>
      <c r="AA134" s="185"/>
      <c r="AB134" s="185"/>
      <c r="AC134" s="185"/>
      <c r="AD134" s="190"/>
      <c r="AT134" s="191" t="s">
        <v>192</v>
      </c>
      <c r="AU134" s="191" t="s">
        <v>128</v>
      </c>
      <c r="AV134" s="10" t="s">
        <v>128</v>
      </c>
      <c r="AW134" s="10" t="s">
        <v>7</v>
      </c>
      <c r="AX134" s="10" t="s">
        <v>27</v>
      </c>
      <c r="AY134" s="191" t="s">
        <v>184</v>
      </c>
    </row>
    <row r="135" spans="2:65" s="1" customFormat="1" ht="31.5" customHeight="1">
      <c r="B135" s="38"/>
      <c r="C135" s="176" t="s">
        <v>189</v>
      </c>
      <c r="D135" s="176" t="s">
        <v>185</v>
      </c>
      <c r="E135" s="177" t="s">
        <v>242</v>
      </c>
      <c r="F135" s="298" t="s">
        <v>243</v>
      </c>
      <c r="G135" s="298"/>
      <c r="H135" s="298"/>
      <c r="I135" s="298"/>
      <c r="J135" s="178" t="s">
        <v>200</v>
      </c>
      <c r="K135" s="179">
        <v>8</v>
      </c>
      <c r="L135" s="180">
        <v>0</v>
      </c>
      <c r="M135" s="299">
        <v>0</v>
      </c>
      <c r="N135" s="300"/>
      <c r="O135" s="300"/>
      <c r="P135" s="279">
        <f>ROUND(V135*K135,2)</f>
        <v>0</v>
      </c>
      <c r="Q135" s="279"/>
      <c r="R135" s="40"/>
      <c r="T135" s="181" t="s">
        <v>26</v>
      </c>
      <c r="U135" s="47" t="s">
        <v>53</v>
      </c>
      <c r="V135" s="127">
        <f>L135+M135</f>
        <v>0</v>
      </c>
      <c r="W135" s="127">
        <f>ROUND(L135*K135,2)</f>
        <v>0</v>
      </c>
      <c r="X135" s="127">
        <f>ROUND(M135*K135,2)</f>
        <v>0</v>
      </c>
      <c r="Y135" s="39"/>
      <c r="Z135" s="182">
        <f>Y135*K135</f>
        <v>0</v>
      </c>
      <c r="AA135" s="182">
        <v>0</v>
      </c>
      <c r="AB135" s="182">
        <f>AA135*K135</f>
        <v>0</v>
      </c>
      <c r="AC135" s="182">
        <v>0</v>
      </c>
      <c r="AD135" s="183">
        <f>AC135*K135</f>
        <v>0</v>
      </c>
      <c r="AR135" s="21" t="s">
        <v>189</v>
      </c>
      <c r="AT135" s="21" t="s">
        <v>185</v>
      </c>
      <c r="AU135" s="21" t="s">
        <v>128</v>
      </c>
      <c r="AY135" s="21" t="s">
        <v>184</v>
      </c>
      <c r="BE135" s="114">
        <f>IF(U135="základní",P135,0)</f>
        <v>0</v>
      </c>
      <c r="BF135" s="114">
        <f>IF(U135="snížená",P135,0)</f>
        <v>0</v>
      </c>
      <c r="BG135" s="114">
        <f>IF(U135="zákl. přenesená",P135,0)</f>
        <v>0</v>
      </c>
      <c r="BH135" s="114">
        <f>IF(U135="sníž. přenesená",P135,0)</f>
        <v>0</v>
      </c>
      <c r="BI135" s="114">
        <f>IF(U135="nulová",P135,0)</f>
        <v>0</v>
      </c>
      <c r="BJ135" s="21" t="s">
        <v>27</v>
      </c>
      <c r="BK135" s="114">
        <f>ROUND(V135*K135,2)</f>
        <v>0</v>
      </c>
      <c r="BL135" s="21" t="s">
        <v>189</v>
      </c>
      <c r="BM135" s="21" t="s">
        <v>413</v>
      </c>
    </row>
    <row r="136" spans="2:65" s="10" customFormat="1" ht="31.5" customHeight="1">
      <c r="B136" s="184"/>
      <c r="C136" s="185"/>
      <c r="D136" s="185"/>
      <c r="E136" s="186" t="s">
        <v>26</v>
      </c>
      <c r="F136" s="301" t="s">
        <v>414</v>
      </c>
      <c r="G136" s="302"/>
      <c r="H136" s="302"/>
      <c r="I136" s="302"/>
      <c r="J136" s="185"/>
      <c r="K136" s="187">
        <v>8</v>
      </c>
      <c r="L136" s="185"/>
      <c r="M136" s="185"/>
      <c r="N136" s="185"/>
      <c r="O136" s="185"/>
      <c r="P136" s="185"/>
      <c r="Q136" s="185"/>
      <c r="R136" s="188"/>
      <c r="T136" s="189"/>
      <c r="U136" s="185"/>
      <c r="V136" s="185"/>
      <c r="W136" s="185"/>
      <c r="X136" s="185"/>
      <c r="Y136" s="185"/>
      <c r="Z136" s="185"/>
      <c r="AA136" s="185"/>
      <c r="AB136" s="185"/>
      <c r="AC136" s="185"/>
      <c r="AD136" s="190"/>
      <c r="AT136" s="191" t="s">
        <v>192</v>
      </c>
      <c r="AU136" s="191" t="s">
        <v>128</v>
      </c>
      <c r="AV136" s="10" t="s">
        <v>128</v>
      </c>
      <c r="AW136" s="10" t="s">
        <v>7</v>
      </c>
      <c r="AX136" s="10" t="s">
        <v>27</v>
      </c>
      <c r="AY136" s="191" t="s">
        <v>184</v>
      </c>
    </row>
    <row r="137" spans="2:65" s="1" customFormat="1" ht="31.5" customHeight="1">
      <c r="B137" s="38"/>
      <c r="C137" s="176" t="s">
        <v>210</v>
      </c>
      <c r="D137" s="176" t="s">
        <v>185</v>
      </c>
      <c r="E137" s="177" t="s">
        <v>271</v>
      </c>
      <c r="F137" s="298" t="s">
        <v>272</v>
      </c>
      <c r="G137" s="298"/>
      <c r="H137" s="298"/>
      <c r="I137" s="298"/>
      <c r="J137" s="178" t="s">
        <v>188</v>
      </c>
      <c r="K137" s="179">
        <v>70.599999999999994</v>
      </c>
      <c r="L137" s="180">
        <v>0</v>
      </c>
      <c r="M137" s="299">
        <v>0</v>
      </c>
      <c r="N137" s="300"/>
      <c r="O137" s="300"/>
      <c r="P137" s="279">
        <f>ROUND(V137*K137,2)</f>
        <v>0</v>
      </c>
      <c r="Q137" s="279"/>
      <c r="R137" s="40"/>
      <c r="T137" s="181" t="s">
        <v>26</v>
      </c>
      <c r="U137" s="47" t="s">
        <v>53</v>
      </c>
      <c r="V137" s="127">
        <f>L137+M137</f>
        <v>0</v>
      </c>
      <c r="W137" s="127">
        <f>ROUND(L137*K137,2)</f>
        <v>0</v>
      </c>
      <c r="X137" s="127">
        <f>ROUND(M137*K137,2)</f>
        <v>0</v>
      </c>
      <c r="Y137" s="39"/>
      <c r="Z137" s="182">
        <f>Y137*K137</f>
        <v>0</v>
      </c>
      <c r="AA137" s="182">
        <v>2.0000000000000001E-4</v>
      </c>
      <c r="AB137" s="182">
        <f>AA137*K137</f>
        <v>1.4119999999999999E-2</v>
      </c>
      <c r="AC137" s="182">
        <v>0</v>
      </c>
      <c r="AD137" s="183">
        <f>AC137*K137</f>
        <v>0</v>
      </c>
      <c r="AR137" s="21" t="s">
        <v>189</v>
      </c>
      <c r="AT137" s="21" t="s">
        <v>185</v>
      </c>
      <c r="AU137" s="21" t="s">
        <v>128</v>
      </c>
      <c r="AY137" s="21" t="s">
        <v>184</v>
      </c>
      <c r="BE137" s="114">
        <f>IF(U137="základní",P137,0)</f>
        <v>0</v>
      </c>
      <c r="BF137" s="114">
        <f>IF(U137="snížená",P137,0)</f>
        <v>0</v>
      </c>
      <c r="BG137" s="114">
        <f>IF(U137="zákl. přenesená",P137,0)</f>
        <v>0</v>
      </c>
      <c r="BH137" s="114">
        <f>IF(U137="sníž. přenesená",P137,0)</f>
        <v>0</v>
      </c>
      <c r="BI137" s="114">
        <f>IF(U137="nulová",P137,0)</f>
        <v>0</v>
      </c>
      <c r="BJ137" s="21" t="s">
        <v>27</v>
      </c>
      <c r="BK137" s="114">
        <f>ROUND(V137*K137,2)</f>
        <v>0</v>
      </c>
      <c r="BL137" s="21" t="s">
        <v>189</v>
      </c>
      <c r="BM137" s="21" t="s">
        <v>415</v>
      </c>
    </row>
    <row r="138" spans="2:65" s="10" customFormat="1" ht="22.5" customHeight="1">
      <c r="B138" s="184"/>
      <c r="C138" s="185"/>
      <c r="D138" s="185"/>
      <c r="E138" s="186" t="s">
        <v>26</v>
      </c>
      <c r="F138" s="301" t="s">
        <v>416</v>
      </c>
      <c r="G138" s="302"/>
      <c r="H138" s="302"/>
      <c r="I138" s="302"/>
      <c r="J138" s="185"/>
      <c r="K138" s="187">
        <v>70.599999999999994</v>
      </c>
      <c r="L138" s="185"/>
      <c r="M138" s="185"/>
      <c r="N138" s="185"/>
      <c r="O138" s="185"/>
      <c r="P138" s="185"/>
      <c r="Q138" s="185"/>
      <c r="R138" s="188"/>
      <c r="T138" s="189"/>
      <c r="U138" s="185"/>
      <c r="V138" s="185"/>
      <c r="W138" s="185"/>
      <c r="X138" s="185"/>
      <c r="Y138" s="185"/>
      <c r="Z138" s="185"/>
      <c r="AA138" s="185"/>
      <c r="AB138" s="185"/>
      <c r="AC138" s="185"/>
      <c r="AD138" s="190"/>
      <c r="AT138" s="191" t="s">
        <v>192</v>
      </c>
      <c r="AU138" s="191" t="s">
        <v>128</v>
      </c>
      <c r="AV138" s="10" t="s">
        <v>128</v>
      </c>
      <c r="AW138" s="10" t="s">
        <v>7</v>
      </c>
      <c r="AX138" s="10" t="s">
        <v>27</v>
      </c>
      <c r="AY138" s="191" t="s">
        <v>184</v>
      </c>
    </row>
    <row r="139" spans="2:65" s="1" customFormat="1" ht="31.5" customHeight="1">
      <c r="B139" s="38"/>
      <c r="C139" s="176" t="s">
        <v>216</v>
      </c>
      <c r="D139" s="176" t="s">
        <v>185</v>
      </c>
      <c r="E139" s="177" t="s">
        <v>417</v>
      </c>
      <c r="F139" s="298" t="s">
        <v>418</v>
      </c>
      <c r="G139" s="298"/>
      <c r="H139" s="298"/>
      <c r="I139" s="298"/>
      <c r="J139" s="178" t="s">
        <v>188</v>
      </c>
      <c r="K139" s="179">
        <v>20</v>
      </c>
      <c r="L139" s="180">
        <v>0</v>
      </c>
      <c r="M139" s="299">
        <v>0</v>
      </c>
      <c r="N139" s="300"/>
      <c r="O139" s="300"/>
      <c r="P139" s="279">
        <f>ROUND(V139*K139,2)</f>
        <v>0</v>
      </c>
      <c r="Q139" s="279"/>
      <c r="R139" s="40"/>
      <c r="T139" s="181" t="s">
        <v>26</v>
      </c>
      <c r="U139" s="47" t="s">
        <v>53</v>
      </c>
      <c r="V139" s="127">
        <f>L139+M139</f>
        <v>0</v>
      </c>
      <c r="W139" s="127">
        <f>ROUND(L139*K139,2)</f>
        <v>0</v>
      </c>
      <c r="X139" s="127">
        <f>ROUND(M139*K139,2)</f>
        <v>0</v>
      </c>
      <c r="Y139" s="39"/>
      <c r="Z139" s="182">
        <f>Y139*K139</f>
        <v>0</v>
      </c>
      <c r="AA139" s="182">
        <v>0</v>
      </c>
      <c r="AB139" s="182">
        <f>AA139*K139</f>
        <v>0</v>
      </c>
      <c r="AC139" s="182">
        <v>0</v>
      </c>
      <c r="AD139" s="183">
        <f>AC139*K139</f>
        <v>0</v>
      </c>
      <c r="AR139" s="21" t="s">
        <v>189</v>
      </c>
      <c r="AT139" s="21" t="s">
        <v>185</v>
      </c>
      <c r="AU139" s="21" t="s">
        <v>128</v>
      </c>
      <c r="AY139" s="21" t="s">
        <v>184</v>
      </c>
      <c r="BE139" s="114">
        <f>IF(U139="základní",P139,0)</f>
        <v>0</v>
      </c>
      <c r="BF139" s="114">
        <f>IF(U139="snížená",P139,0)</f>
        <v>0</v>
      </c>
      <c r="BG139" s="114">
        <f>IF(U139="zákl. přenesená",P139,0)</f>
        <v>0</v>
      </c>
      <c r="BH139" s="114">
        <f>IF(U139="sníž. přenesená",P139,0)</f>
        <v>0</v>
      </c>
      <c r="BI139" s="114">
        <f>IF(U139="nulová",P139,0)</f>
        <v>0</v>
      </c>
      <c r="BJ139" s="21" t="s">
        <v>27</v>
      </c>
      <c r="BK139" s="114">
        <f>ROUND(V139*K139,2)</f>
        <v>0</v>
      </c>
      <c r="BL139" s="21" t="s">
        <v>189</v>
      </c>
      <c r="BM139" s="21" t="s">
        <v>419</v>
      </c>
    </row>
    <row r="140" spans="2:65" s="10" customFormat="1" ht="22.5" customHeight="1">
      <c r="B140" s="184"/>
      <c r="C140" s="185"/>
      <c r="D140" s="185"/>
      <c r="E140" s="186" t="s">
        <v>26</v>
      </c>
      <c r="F140" s="301" t="s">
        <v>420</v>
      </c>
      <c r="G140" s="302"/>
      <c r="H140" s="302"/>
      <c r="I140" s="302"/>
      <c r="J140" s="185"/>
      <c r="K140" s="187">
        <v>20</v>
      </c>
      <c r="L140" s="185"/>
      <c r="M140" s="185"/>
      <c r="N140" s="185"/>
      <c r="O140" s="185"/>
      <c r="P140" s="185"/>
      <c r="Q140" s="185"/>
      <c r="R140" s="188"/>
      <c r="T140" s="189"/>
      <c r="U140" s="185"/>
      <c r="V140" s="185"/>
      <c r="W140" s="185"/>
      <c r="X140" s="185"/>
      <c r="Y140" s="185"/>
      <c r="Z140" s="185"/>
      <c r="AA140" s="185"/>
      <c r="AB140" s="185"/>
      <c r="AC140" s="185"/>
      <c r="AD140" s="190"/>
      <c r="AT140" s="191" t="s">
        <v>192</v>
      </c>
      <c r="AU140" s="191" t="s">
        <v>128</v>
      </c>
      <c r="AV140" s="10" t="s">
        <v>128</v>
      </c>
      <c r="AW140" s="10" t="s">
        <v>7</v>
      </c>
      <c r="AX140" s="10" t="s">
        <v>27</v>
      </c>
      <c r="AY140" s="191" t="s">
        <v>184</v>
      </c>
    </row>
    <row r="141" spans="2:65" s="1" customFormat="1" ht="31.5" customHeight="1">
      <c r="B141" s="38"/>
      <c r="C141" s="176" t="s">
        <v>222</v>
      </c>
      <c r="D141" s="176" t="s">
        <v>185</v>
      </c>
      <c r="E141" s="177" t="s">
        <v>421</v>
      </c>
      <c r="F141" s="298" t="s">
        <v>422</v>
      </c>
      <c r="G141" s="298"/>
      <c r="H141" s="298"/>
      <c r="I141" s="298"/>
      <c r="J141" s="178" t="s">
        <v>188</v>
      </c>
      <c r="K141" s="179">
        <v>24.2</v>
      </c>
      <c r="L141" s="180">
        <v>0</v>
      </c>
      <c r="M141" s="299">
        <v>0</v>
      </c>
      <c r="N141" s="300"/>
      <c r="O141" s="300"/>
      <c r="P141" s="279">
        <f>ROUND(V141*K141,2)</f>
        <v>0</v>
      </c>
      <c r="Q141" s="279"/>
      <c r="R141" s="40"/>
      <c r="T141" s="181" t="s">
        <v>26</v>
      </c>
      <c r="U141" s="47" t="s">
        <v>53</v>
      </c>
      <c r="V141" s="127">
        <f>L141+M141</f>
        <v>0</v>
      </c>
      <c r="W141" s="127">
        <f>ROUND(L141*K141,2)</f>
        <v>0</v>
      </c>
      <c r="X141" s="127">
        <f>ROUND(M141*K141,2)</f>
        <v>0</v>
      </c>
      <c r="Y141" s="39"/>
      <c r="Z141" s="182">
        <f>Y141*K141</f>
        <v>0</v>
      </c>
      <c r="AA141" s="182">
        <v>0</v>
      </c>
      <c r="AB141" s="182">
        <f>AA141*K141</f>
        <v>0</v>
      </c>
      <c r="AC141" s="182">
        <v>0</v>
      </c>
      <c r="AD141" s="183">
        <f>AC141*K141</f>
        <v>0</v>
      </c>
      <c r="AR141" s="21" t="s">
        <v>189</v>
      </c>
      <c r="AT141" s="21" t="s">
        <v>185</v>
      </c>
      <c r="AU141" s="21" t="s">
        <v>128</v>
      </c>
      <c r="AY141" s="21" t="s">
        <v>184</v>
      </c>
      <c r="BE141" s="114">
        <f>IF(U141="základní",P141,0)</f>
        <v>0</v>
      </c>
      <c r="BF141" s="114">
        <f>IF(U141="snížená",P141,0)</f>
        <v>0</v>
      </c>
      <c r="BG141" s="114">
        <f>IF(U141="zákl. přenesená",P141,0)</f>
        <v>0</v>
      </c>
      <c r="BH141" s="114">
        <f>IF(U141="sníž. přenesená",P141,0)</f>
        <v>0</v>
      </c>
      <c r="BI141" s="114">
        <f>IF(U141="nulová",P141,0)</f>
        <v>0</v>
      </c>
      <c r="BJ141" s="21" t="s">
        <v>27</v>
      </c>
      <c r="BK141" s="114">
        <f>ROUND(V141*K141,2)</f>
        <v>0</v>
      </c>
      <c r="BL141" s="21" t="s">
        <v>189</v>
      </c>
      <c r="BM141" s="21" t="s">
        <v>423</v>
      </c>
    </row>
    <row r="142" spans="2:65" s="10" customFormat="1" ht="22.5" customHeight="1">
      <c r="B142" s="184"/>
      <c r="C142" s="185"/>
      <c r="D142" s="185"/>
      <c r="E142" s="186" t="s">
        <v>26</v>
      </c>
      <c r="F142" s="301" t="s">
        <v>424</v>
      </c>
      <c r="G142" s="302"/>
      <c r="H142" s="302"/>
      <c r="I142" s="302"/>
      <c r="J142" s="185"/>
      <c r="K142" s="187">
        <v>24.2</v>
      </c>
      <c r="L142" s="185"/>
      <c r="M142" s="185"/>
      <c r="N142" s="185"/>
      <c r="O142" s="185"/>
      <c r="P142" s="185"/>
      <c r="Q142" s="185"/>
      <c r="R142" s="188"/>
      <c r="T142" s="189"/>
      <c r="U142" s="185"/>
      <c r="V142" s="185"/>
      <c r="W142" s="185"/>
      <c r="X142" s="185"/>
      <c r="Y142" s="185"/>
      <c r="Z142" s="185"/>
      <c r="AA142" s="185"/>
      <c r="AB142" s="185"/>
      <c r="AC142" s="185"/>
      <c r="AD142" s="190"/>
      <c r="AT142" s="191" t="s">
        <v>192</v>
      </c>
      <c r="AU142" s="191" t="s">
        <v>128</v>
      </c>
      <c r="AV142" s="10" t="s">
        <v>128</v>
      </c>
      <c r="AW142" s="10" t="s">
        <v>7</v>
      </c>
      <c r="AX142" s="10" t="s">
        <v>27</v>
      </c>
      <c r="AY142" s="191" t="s">
        <v>184</v>
      </c>
    </row>
    <row r="143" spans="2:65" s="1" customFormat="1" ht="22.5" customHeight="1">
      <c r="B143" s="38"/>
      <c r="C143" s="176" t="s">
        <v>227</v>
      </c>
      <c r="D143" s="176" t="s">
        <v>185</v>
      </c>
      <c r="E143" s="177" t="s">
        <v>425</v>
      </c>
      <c r="F143" s="298" t="s">
        <v>426</v>
      </c>
      <c r="G143" s="298"/>
      <c r="H143" s="298"/>
      <c r="I143" s="298"/>
      <c r="J143" s="178" t="s">
        <v>200</v>
      </c>
      <c r="K143" s="179">
        <v>0.35</v>
      </c>
      <c r="L143" s="180">
        <v>0</v>
      </c>
      <c r="M143" s="299">
        <v>0</v>
      </c>
      <c r="N143" s="300"/>
      <c r="O143" s="300"/>
      <c r="P143" s="279">
        <f>ROUND(V143*K143,2)</f>
        <v>0</v>
      </c>
      <c r="Q143" s="279"/>
      <c r="R143" s="40"/>
      <c r="T143" s="181" t="s">
        <v>26</v>
      </c>
      <c r="U143" s="47" t="s">
        <v>53</v>
      </c>
      <c r="V143" s="127">
        <f>L143+M143</f>
        <v>0</v>
      </c>
      <c r="W143" s="127">
        <f>ROUND(L143*K143,2)</f>
        <v>0</v>
      </c>
      <c r="X143" s="127">
        <f>ROUND(M143*K143,2)</f>
        <v>0</v>
      </c>
      <c r="Y143" s="39"/>
      <c r="Z143" s="182">
        <f>Y143*K143</f>
        <v>0</v>
      </c>
      <c r="AA143" s="182">
        <v>0</v>
      </c>
      <c r="AB143" s="182">
        <f>AA143*K143</f>
        <v>0</v>
      </c>
      <c r="AC143" s="182">
        <v>0</v>
      </c>
      <c r="AD143" s="183">
        <f>AC143*K143</f>
        <v>0</v>
      </c>
      <c r="AR143" s="21" t="s">
        <v>189</v>
      </c>
      <c r="AT143" s="21" t="s">
        <v>185</v>
      </c>
      <c r="AU143" s="21" t="s">
        <v>128</v>
      </c>
      <c r="AY143" s="21" t="s">
        <v>184</v>
      </c>
      <c r="BE143" s="114">
        <f>IF(U143="základní",P143,0)</f>
        <v>0</v>
      </c>
      <c r="BF143" s="114">
        <f>IF(U143="snížená",P143,0)</f>
        <v>0</v>
      </c>
      <c r="BG143" s="114">
        <f>IF(U143="zákl. přenesená",P143,0)</f>
        <v>0</v>
      </c>
      <c r="BH143" s="114">
        <f>IF(U143="sníž. přenesená",P143,0)</f>
        <v>0</v>
      </c>
      <c r="BI143" s="114">
        <f>IF(U143="nulová",P143,0)</f>
        <v>0</v>
      </c>
      <c r="BJ143" s="21" t="s">
        <v>27</v>
      </c>
      <c r="BK143" s="114">
        <f>ROUND(V143*K143,2)</f>
        <v>0</v>
      </c>
      <c r="BL143" s="21" t="s">
        <v>189</v>
      </c>
      <c r="BM143" s="21" t="s">
        <v>427</v>
      </c>
    </row>
    <row r="144" spans="2:65" s="10" customFormat="1" ht="22.5" customHeight="1">
      <c r="B144" s="184"/>
      <c r="C144" s="185"/>
      <c r="D144" s="185"/>
      <c r="E144" s="186" t="s">
        <v>26</v>
      </c>
      <c r="F144" s="301" t="s">
        <v>428</v>
      </c>
      <c r="G144" s="302"/>
      <c r="H144" s="302"/>
      <c r="I144" s="302"/>
      <c r="J144" s="185"/>
      <c r="K144" s="187">
        <v>0.35</v>
      </c>
      <c r="L144" s="185"/>
      <c r="M144" s="185"/>
      <c r="N144" s="185"/>
      <c r="O144" s="185"/>
      <c r="P144" s="185"/>
      <c r="Q144" s="185"/>
      <c r="R144" s="188"/>
      <c r="T144" s="189"/>
      <c r="U144" s="185"/>
      <c r="V144" s="185"/>
      <c r="W144" s="185"/>
      <c r="X144" s="185"/>
      <c r="Y144" s="185"/>
      <c r="Z144" s="185"/>
      <c r="AA144" s="185"/>
      <c r="AB144" s="185"/>
      <c r="AC144" s="185"/>
      <c r="AD144" s="190"/>
      <c r="AT144" s="191" t="s">
        <v>192</v>
      </c>
      <c r="AU144" s="191" t="s">
        <v>128</v>
      </c>
      <c r="AV144" s="10" t="s">
        <v>128</v>
      </c>
      <c r="AW144" s="10" t="s">
        <v>7</v>
      </c>
      <c r="AX144" s="10" t="s">
        <v>27</v>
      </c>
      <c r="AY144" s="191" t="s">
        <v>184</v>
      </c>
    </row>
    <row r="145" spans="2:65" s="9" customFormat="1" ht="29.85" customHeight="1">
      <c r="B145" s="164"/>
      <c r="C145" s="165"/>
      <c r="D145" s="175" t="s">
        <v>147</v>
      </c>
      <c r="E145" s="175"/>
      <c r="F145" s="175"/>
      <c r="G145" s="175"/>
      <c r="H145" s="175"/>
      <c r="I145" s="175"/>
      <c r="J145" s="175"/>
      <c r="K145" s="175"/>
      <c r="L145" s="175"/>
      <c r="M145" s="286">
        <f>BK145</f>
        <v>0</v>
      </c>
      <c r="N145" s="287"/>
      <c r="O145" s="287"/>
      <c r="P145" s="287"/>
      <c r="Q145" s="287"/>
      <c r="R145" s="167"/>
      <c r="T145" s="168"/>
      <c r="U145" s="165"/>
      <c r="V145" s="165"/>
      <c r="W145" s="169">
        <f>SUM(W146:W149)</f>
        <v>0</v>
      </c>
      <c r="X145" s="169">
        <f>SUM(X146:X149)</f>
        <v>0</v>
      </c>
      <c r="Y145" s="165"/>
      <c r="Z145" s="170">
        <f>SUM(Z146:Z149)</f>
        <v>0</v>
      </c>
      <c r="AA145" s="165"/>
      <c r="AB145" s="170">
        <f>SUM(AB146:AB149)</f>
        <v>9.3689999999999998</v>
      </c>
      <c r="AC145" s="165"/>
      <c r="AD145" s="171">
        <f>SUM(AD146:AD149)</f>
        <v>0</v>
      </c>
      <c r="AR145" s="172" t="s">
        <v>27</v>
      </c>
      <c r="AT145" s="173" t="s">
        <v>89</v>
      </c>
      <c r="AU145" s="173" t="s">
        <v>27</v>
      </c>
      <c r="AY145" s="172" t="s">
        <v>184</v>
      </c>
      <c r="BK145" s="174">
        <f>SUM(BK146:BK149)</f>
        <v>0</v>
      </c>
    </row>
    <row r="146" spans="2:65" s="1" customFormat="1" ht="31.5" customHeight="1">
      <c r="B146" s="38"/>
      <c r="C146" s="176" t="s">
        <v>232</v>
      </c>
      <c r="D146" s="176" t="s">
        <v>185</v>
      </c>
      <c r="E146" s="177" t="s">
        <v>283</v>
      </c>
      <c r="F146" s="298" t="s">
        <v>284</v>
      </c>
      <c r="G146" s="298"/>
      <c r="H146" s="298"/>
      <c r="I146" s="298"/>
      <c r="J146" s="178" t="s">
        <v>200</v>
      </c>
      <c r="K146" s="179">
        <v>3.47</v>
      </c>
      <c r="L146" s="180">
        <v>0</v>
      </c>
      <c r="M146" s="299">
        <v>0</v>
      </c>
      <c r="N146" s="300"/>
      <c r="O146" s="300"/>
      <c r="P146" s="279">
        <f>ROUND(V146*K146,2)</f>
        <v>0</v>
      </c>
      <c r="Q146" s="279"/>
      <c r="R146" s="40"/>
      <c r="T146" s="181" t="s">
        <v>26</v>
      </c>
      <c r="U146" s="47" t="s">
        <v>53</v>
      </c>
      <c r="V146" s="127">
        <f>L146+M146</f>
        <v>0</v>
      </c>
      <c r="W146" s="127">
        <f>ROUND(L146*K146,2)</f>
        <v>0</v>
      </c>
      <c r="X146" s="127">
        <f>ROUND(M146*K146,2)</f>
        <v>0</v>
      </c>
      <c r="Y146" s="39"/>
      <c r="Z146" s="182">
        <f>Y146*K146</f>
        <v>0</v>
      </c>
      <c r="AA146" s="182">
        <v>0</v>
      </c>
      <c r="AB146" s="182">
        <f>AA146*K146</f>
        <v>0</v>
      </c>
      <c r="AC146" s="182">
        <v>0</v>
      </c>
      <c r="AD146" s="183">
        <f>AC146*K146</f>
        <v>0</v>
      </c>
      <c r="AR146" s="21" t="s">
        <v>189</v>
      </c>
      <c r="AT146" s="21" t="s">
        <v>185</v>
      </c>
      <c r="AU146" s="21" t="s">
        <v>128</v>
      </c>
      <c r="AY146" s="21" t="s">
        <v>184</v>
      </c>
      <c r="BE146" s="114">
        <f>IF(U146="základní",P146,0)</f>
        <v>0</v>
      </c>
      <c r="BF146" s="114">
        <f>IF(U146="snížená",P146,0)</f>
        <v>0</v>
      </c>
      <c r="BG146" s="114">
        <f>IF(U146="zákl. přenesená",P146,0)</f>
        <v>0</v>
      </c>
      <c r="BH146" s="114">
        <f>IF(U146="sníž. přenesená",P146,0)</f>
        <v>0</v>
      </c>
      <c r="BI146" s="114">
        <f>IF(U146="nulová",P146,0)</f>
        <v>0</v>
      </c>
      <c r="BJ146" s="21" t="s">
        <v>27</v>
      </c>
      <c r="BK146" s="114">
        <f>ROUND(V146*K146,2)</f>
        <v>0</v>
      </c>
      <c r="BL146" s="21" t="s">
        <v>189</v>
      </c>
      <c r="BM146" s="21" t="s">
        <v>429</v>
      </c>
    </row>
    <row r="147" spans="2:65" s="10" customFormat="1" ht="22.5" customHeight="1">
      <c r="B147" s="184"/>
      <c r="C147" s="185"/>
      <c r="D147" s="185"/>
      <c r="E147" s="186" t="s">
        <v>26</v>
      </c>
      <c r="F147" s="301" t="s">
        <v>430</v>
      </c>
      <c r="G147" s="302"/>
      <c r="H147" s="302"/>
      <c r="I147" s="302"/>
      <c r="J147" s="185"/>
      <c r="K147" s="187">
        <v>3.47</v>
      </c>
      <c r="L147" s="185"/>
      <c r="M147" s="185"/>
      <c r="N147" s="185"/>
      <c r="O147" s="185"/>
      <c r="P147" s="185"/>
      <c r="Q147" s="185"/>
      <c r="R147" s="188"/>
      <c r="T147" s="189"/>
      <c r="U147" s="185"/>
      <c r="V147" s="185"/>
      <c r="W147" s="185"/>
      <c r="X147" s="185"/>
      <c r="Y147" s="185"/>
      <c r="Z147" s="185"/>
      <c r="AA147" s="185"/>
      <c r="AB147" s="185"/>
      <c r="AC147" s="185"/>
      <c r="AD147" s="190"/>
      <c r="AT147" s="191" t="s">
        <v>192</v>
      </c>
      <c r="AU147" s="191" t="s">
        <v>128</v>
      </c>
      <c r="AV147" s="10" t="s">
        <v>128</v>
      </c>
      <c r="AW147" s="10" t="s">
        <v>7</v>
      </c>
      <c r="AX147" s="10" t="s">
        <v>27</v>
      </c>
      <c r="AY147" s="191" t="s">
        <v>184</v>
      </c>
    </row>
    <row r="148" spans="2:65" s="1" customFormat="1" ht="22.5" customHeight="1">
      <c r="B148" s="38"/>
      <c r="C148" s="208" t="s">
        <v>32</v>
      </c>
      <c r="D148" s="208" t="s">
        <v>318</v>
      </c>
      <c r="E148" s="209" t="s">
        <v>431</v>
      </c>
      <c r="F148" s="303" t="s">
        <v>432</v>
      </c>
      <c r="G148" s="303"/>
      <c r="H148" s="303"/>
      <c r="I148" s="303"/>
      <c r="J148" s="210" t="s">
        <v>321</v>
      </c>
      <c r="K148" s="211">
        <v>9.3689999999999998</v>
      </c>
      <c r="L148" s="212">
        <v>0</v>
      </c>
      <c r="M148" s="304"/>
      <c r="N148" s="304"/>
      <c r="O148" s="305"/>
      <c r="P148" s="279">
        <f>ROUND(V148*K148,2)</f>
        <v>0</v>
      </c>
      <c r="Q148" s="279"/>
      <c r="R148" s="40"/>
      <c r="T148" s="181" t="s">
        <v>26</v>
      </c>
      <c r="U148" s="47" t="s">
        <v>53</v>
      </c>
      <c r="V148" s="127">
        <f>L148+M148</f>
        <v>0</v>
      </c>
      <c r="W148" s="127">
        <f>ROUND(L148*K148,2)</f>
        <v>0</v>
      </c>
      <c r="X148" s="127">
        <f>ROUND(M148*K148,2)</f>
        <v>0</v>
      </c>
      <c r="Y148" s="39"/>
      <c r="Z148" s="182">
        <f>Y148*K148</f>
        <v>0</v>
      </c>
      <c r="AA148" s="182">
        <v>1</v>
      </c>
      <c r="AB148" s="182">
        <f>AA148*K148</f>
        <v>9.3689999999999998</v>
      </c>
      <c r="AC148" s="182">
        <v>0</v>
      </c>
      <c r="AD148" s="183">
        <f>AC148*K148</f>
        <v>0</v>
      </c>
      <c r="AR148" s="21" t="s">
        <v>227</v>
      </c>
      <c r="AT148" s="21" t="s">
        <v>318</v>
      </c>
      <c r="AU148" s="21" t="s">
        <v>128</v>
      </c>
      <c r="AY148" s="21" t="s">
        <v>184</v>
      </c>
      <c r="BE148" s="114">
        <f>IF(U148="základní",P148,0)</f>
        <v>0</v>
      </c>
      <c r="BF148" s="114">
        <f>IF(U148="snížená",P148,0)</f>
        <v>0</v>
      </c>
      <c r="BG148" s="114">
        <f>IF(U148="zákl. přenesená",P148,0)</f>
        <v>0</v>
      </c>
      <c r="BH148" s="114">
        <f>IF(U148="sníž. přenesená",P148,0)</f>
        <v>0</v>
      </c>
      <c r="BI148" s="114">
        <f>IF(U148="nulová",P148,0)</f>
        <v>0</v>
      </c>
      <c r="BJ148" s="21" t="s">
        <v>27</v>
      </c>
      <c r="BK148" s="114">
        <f>ROUND(V148*K148,2)</f>
        <v>0</v>
      </c>
      <c r="BL148" s="21" t="s">
        <v>189</v>
      </c>
      <c r="BM148" s="21" t="s">
        <v>433</v>
      </c>
    </row>
    <row r="149" spans="2:65" s="10" customFormat="1" ht="22.5" customHeight="1">
      <c r="B149" s="184"/>
      <c r="C149" s="185"/>
      <c r="D149" s="185"/>
      <c r="E149" s="186" t="s">
        <v>26</v>
      </c>
      <c r="F149" s="301" t="s">
        <v>434</v>
      </c>
      <c r="G149" s="302"/>
      <c r="H149" s="302"/>
      <c r="I149" s="302"/>
      <c r="J149" s="185"/>
      <c r="K149" s="187">
        <v>9.3689999999999998</v>
      </c>
      <c r="L149" s="185"/>
      <c r="M149" s="185"/>
      <c r="N149" s="185"/>
      <c r="O149" s="185"/>
      <c r="P149" s="185"/>
      <c r="Q149" s="185"/>
      <c r="R149" s="188"/>
      <c r="T149" s="189"/>
      <c r="U149" s="185"/>
      <c r="V149" s="185"/>
      <c r="W149" s="185"/>
      <c r="X149" s="185"/>
      <c r="Y149" s="185"/>
      <c r="Z149" s="185"/>
      <c r="AA149" s="185"/>
      <c r="AB149" s="185"/>
      <c r="AC149" s="185"/>
      <c r="AD149" s="190"/>
      <c r="AT149" s="191" t="s">
        <v>192</v>
      </c>
      <c r="AU149" s="191" t="s">
        <v>128</v>
      </c>
      <c r="AV149" s="10" t="s">
        <v>128</v>
      </c>
      <c r="AW149" s="10" t="s">
        <v>7</v>
      </c>
      <c r="AX149" s="10" t="s">
        <v>27</v>
      </c>
      <c r="AY149" s="191" t="s">
        <v>184</v>
      </c>
    </row>
    <row r="150" spans="2:65" s="9" customFormat="1" ht="29.85" customHeight="1">
      <c r="B150" s="164"/>
      <c r="C150" s="165"/>
      <c r="D150" s="175" t="s">
        <v>149</v>
      </c>
      <c r="E150" s="175"/>
      <c r="F150" s="175"/>
      <c r="G150" s="175"/>
      <c r="H150" s="175"/>
      <c r="I150" s="175"/>
      <c r="J150" s="175"/>
      <c r="K150" s="175"/>
      <c r="L150" s="175"/>
      <c r="M150" s="286">
        <f>BK150</f>
        <v>0</v>
      </c>
      <c r="N150" s="287"/>
      <c r="O150" s="287"/>
      <c r="P150" s="287"/>
      <c r="Q150" s="287"/>
      <c r="R150" s="167"/>
      <c r="T150" s="168"/>
      <c r="U150" s="165"/>
      <c r="V150" s="165"/>
      <c r="W150" s="169">
        <f>SUM(W151:W158)</f>
        <v>0</v>
      </c>
      <c r="X150" s="169">
        <f>SUM(X151:X158)</f>
        <v>0</v>
      </c>
      <c r="Y150" s="165"/>
      <c r="Z150" s="170">
        <f>SUM(Z151:Z158)</f>
        <v>0</v>
      </c>
      <c r="AA150" s="165"/>
      <c r="AB150" s="170">
        <f>SUM(AB151:AB158)</f>
        <v>0</v>
      </c>
      <c r="AC150" s="165"/>
      <c r="AD150" s="171">
        <f>SUM(AD151:AD158)</f>
        <v>0</v>
      </c>
      <c r="AR150" s="172" t="s">
        <v>27</v>
      </c>
      <c r="AT150" s="173" t="s">
        <v>89</v>
      </c>
      <c r="AU150" s="173" t="s">
        <v>27</v>
      </c>
      <c r="AY150" s="172" t="s">
        <v>184</v>
      </c>
      <c r="BK150" s="174">
        <f>SUM(BK151:BK158)</f>
        <v>0</v>
      </c>
    </row>
    <row r="151" spans="2:65" s="1" customFormat="1" ht="22.5" customHeight="1">
      <c r="B151" s="38"/>
      <c r="C151" s="176" t="s">
        <v>241</v>
      </c>
      <c r="D151" s="176" t="s">
        <v>185</v>
      </c>
      <c r="E151" s="177" t="s">
        <v>435</v>
      </c>
      <c r="F151" s="298" t="s">
        <v>436</v>
      </c>
      <c r="G151" s="298"/>
      <c r="H151" s="298"/>
      <c r="I151" s="298"/>
      <c r="J151" s="178" t="s">
        <v>188</v>
      </c>
      <c r="K151" s="179">
        <v>49</v>
      </c>
      <c r="L151" s="180">
        <v>0</v>
      </c>
      <c r="M151" s="299">
        <v>0</v>
      </c>
      <c r="N151" s="300"/>
      <c r="O151" s="300"/>
      <c r="P151" s="279">
        <f>ROUND(V151*K151,2)</f>
        <v>0</v>
      </c>
      <c r="Q151" s="279"/>
      <c r="R151" s="40"/>
      <c r="T151" s="181" t="s">
        <v>26</v>
      </c>
      <c r="U151" s="47" t="s">
        <v>53</v>
      </c>
      <c r="V151" s="127">
        <f>L151+M151</f>
        <v>0</v>
      </c>
      <c r="W151" s="127">
        <f>ROUND(L151*K151,2)</f>
        <v>0</v>
      </c>
      <c r="X151" s="127">
        <f>ROUND(M151*K151,2)</f>
        <v>0</v>
      </c>
      <c r="Y151" s="39"/>
      <c r="Z151" s="182">
        <f>Y151*K151</f>
        <v>0</v>
      </c>
      <c r="AA151" s="182">
        <v>0</v>
      </c>
      <c r="AB151" s="182">
        <f>AA151*K151</f>
        <v>0</v>
      </c>
      <c r="AC151" s="182">
        <v>0</v>
      </c>
      <c r="AD151" s="183">
        <f>AC151*K151</f>
        <v>0</v>
      </c>
      <c r="AR151" s="21" t="s">
        <v>189</v>
      </c>
      <c r="AT151" s="21" t="s">
        <v>185</v>
      </c>
      <c r="AU151" s="21" t="s">
        <v>128</v>
      </c>
      <c r="AY151" s="21" t="s">
        <v>184</v>
      </c>
      <c r="BE151" s="114">
        <f>IF(U151="základní",P151,0)</f>
        <v>0</v>
      </c>
      <c r="BF151" s="114">
        <f>IF(U151="snížená",P151,0)</f>
        <v>0</v>
      </c>
      <c r="BG151" s="114">
        <f>IF(U151="zákl. přenesená",P151,0)</f>
        <v>0</v>
      </c>
      <c r="BH151" s="114">
        <f>IF(U151="sníž. přenesená",P151,0)</f>
        <v>0</v>
      </c>
      <c r="BI151" s="114">
        <f>IF(U151="nulová",P151,0)</f>
        <v>0</v>
      </c>
      <c r="BJ151" s="21" t="s">
        <v>27</v>
      </c>
      <c r="BK151" s="114">
        <f>ROUND(V151*K151,2)</f>
        <v>0</v>
      </c>
      <c r="BL151" s="21" t="s">
        <v>189</v>
      </c>
      <c r="BM151" s="21" t="s">
        <v>437</v>
      </c>
    </row>
    <row r="152" spans="2:65" s="10" customFormat="1" ht="22.5" customHeight="1">
      <c r="B152" s="184"/>
      <c r="C152" s="185"/>
      <c r="D152" s="185"/>
      <c r="E152" s="186" t="s">
        <v>26</v>
      </c>
      <c r="F152" s="301" t="s">
        <v>438</v>
      </c>
      <c r="G152" s="302"/>
      <c r="H152" s="302"/>
      <c r="I152" s="302"/>
      <c r="J152" s="185"/>
      <c r="K152" s="187">
        <v>49</v>
      </c>
      <c r="L152" s="185"/>
      <c r="M152" s="185"/>
      <c r="N152" s="185"/>
      <c r="O152" s="185"/>
      <c r="P152" s="185"/>
      <c r="Q152" s="185"/>
      <c r="R152" s="188"/>
      <c r="T152" s="189"/>
      <c r="U152" s="185"/>
      <c r="V152" s="185"/>
      <c r="W152" s="185"/>
      <c r="X152" s="185"/>
      <c r="Y152" s="185"/>
      <c r="Z152" s="185"/>
      <c r="AA152" s="185"/>
      <c r="AB152" s="185"/>
      <c r="AC152" s="185"/>
      <c r="AD152" s="190"/>
      <c r="AT152" s="191" t="s">
        <v>192</v>
      </c>
      <c r="AU152" s="191" t="s">
        <v>128</v>
      </c>
      <c r="AV152" s="10" t="s">
        <v>128</v>
      </c>
      <c r="AW152" s="10" t="s">
        <v>7</v>
      </c>
      <c r="AX152" s="10" t="s">
        <v>27</v>
      </c>
      <c r="AY152" s="191" t="s">
        <v>184</v>
      </c>
    </row>
    <row r="153" spans="2:65" s="1" customFormat="1" ht="22.5" customHeight="1">
      <c r="B153" s="38"/>
      <c r="C153" s="176" t="s">
        <v>246</v>
      </c>
      <c r="D153" s="176" t="s">
        <v>185</v>
      </c>
      <c r="E153" s="177" t="s">
        <v>439</v>
      </c>
      <c r="F153" s="298" t="s">
        <v>440</v>
      </c>
      <c r="G153" s="298"/>
      <c r="H153" s="298"/>
      <c r="I153" s="298"/>
      <c r="J153" s="178" t="s">
        <v>188</v>
      </c>
      <c r="K153" s="179">
        <v>39.5</v>
      </c>
      <c r="L153" s="180">
        <v>0</v>
      </c>
      <c r="M153" s="299">
        <v>0</v>
      </c>
      <c r="N153" s="300"/>
      <c r="O153" s="300"/>
      <c r="P153" s="279">
        <f>ROUND(V153*K153,2)</f>
        <v>0</v>
      </c>
      <c r="Q153" s="279"/>
      <c r="R153" s="40"/>
      <c r="T153" s="181" t="s">
        <v>26</v>
      </c>
      <c r="U153" s="47" t="s">
        <v>53</v>
      </c>
      <c r="V153" s="127">
        <f>L153+M153</f>
        <v>0</v>
      </c>
      <c r="W153" s="127">
        <f>ROUND(L153*K153,2)</f>
        <v>0</v>
      </c>
      <c r="X153" s="127">
        <f>ROUND(M153*K153,2)</f>
        <v>0</v>
      </c>
      <c r="Y153" s="39"/>
      <c r="Z153" s="182">
        <f>Y153*K153</f>
        <v>0</v>
      </c>
      <c r="AA153" s="182">
        <v>0</v>
      </c>
      <c r="AB153" s="182">
        <f>AA153*K153</f>
        <v>0</v>
      </c>
      <c r="AC153" s="182">
        <v>0</v>
      </c>
      <c r="AD153" s="183">
        <f>AC153*K153</f>
        <v>0</v>
      </c>
      <c r="AR153" s="21" t="s">
        <v>189</v>
      </c>
      <c r="AT153" s="21" t="s">
        <v>185</v>
      </c>
      <c r="AU153" s="21" t="s">
        <v>128</v>
      </c>
      <c r="AY153" s="21" t="s">
        <v>184</v>
      </c>
      <c r="BE153" s="114">
        <f>IF(U153="základní",P153,0)</f>
        <v>0</v>
      </c>
      <c r="BF153" s="114">
        <f>IF(U153="snížená",P153,0)</f>
        <v>0</v>
      </c>
      <c r="BG153" s="114">
        <f>IF(U153="zákl. přenesená",P153,0)</f>
        <v>0</v>
      </c>
      <c r="BH153" s="114">
        <f>IF(U153="sníž. přenesená",P153,0)</f>
        <v>0</v>
      </c>
      <c r="BI153" s="114">
        <f>IF(U153="nulová",P153,0)</f>
        <v>0</v>
      </c>
      <c r="BJ153" s="21" t="s">
        <v>27</v>
      </c>
      <c r="BK153" s="114">
        <f>ROUND(V153*K153,2)</f>
        <v>0</v>
      </c>
      <c r="BL153" s="21" t="s">
        <v>189</v>
      </c>
      <c r="BM153" s="21" t="s">
        <v>441</v>
      </c>
    </row>
    <row r="154" spans="2:65" s="10" customFormat="1" ht="22.5" customHeight="1">
      <c r="B154" s="184"/>
      <c r="C154" s="185"/>
      <c r="D154" s="185"/>
      <c r="E154" s="186" t="s">
        <v>26</v>
      </c>
      <c r="F154" s="301" t="s">
        <v>442</v>
      </c>
      <c r="G154" s="302"/>
      <c r="H154" s="302"/>
      <c r="I154" s="302"/>
      <c r="J154" s="185"/>
      <c r="K154" s="187">
        <v>39.5</v>
      </c>
      <c r="L154" s="185"/>
      <c r="M154" s="185"/>
      <c r="N154" s="185"/>
      <c r="O154" s="185"/>
      <c r="P154" s="185"/>
      <c r="Q154" s="185"/>
      <c r="R154" s="188"/>
      <c r="T154" s="189"/>
      <c r="U154" s="185"/>
      <c r="V154" s="185"/>
      <c r="W154" s="185"/>
      <c r="X154" s="185"/>
      <c r="Y154" s="185"/>
      <c r="Z154" s="185"/>
      <c r="AA154" s="185"/>
      <c r="AB154" s="185"/>
      <c r="AC154" s="185"/>
      <c r="AD154" s="190"/>
      <c r="AT154" s="191" t="s">
        <v>192</v>
      </c>
      <c r="AU154" s="191" t="s">
        <v>128</v>
      </c>
      <c r="AV154" s="10" t="s">
        <v>128</v>
      </c>
      <c r="AW154" s="10" t="s">
        <v>7</v>
      </c>
      <c r="AX154" s="10" t="s">
        <v>27</v>
      </c>
      <c r="AY154" s="191" t="s">
        <v>184</v>
      </c>
    </row>
    <row r="155" spans="2:65" s="1" customFormat="1" ht="22.5" customHeight="1">
      <c r="B155" s="38"/>
      <c r="C155" s="176" t="s">
        <v>251</v>
      </c>
      <c r="D155" s="176" t="s">
        <v>185</v>
      </c>
      <c r="E155" s="177" t="s">
        <v>443</v>
      </c>
      <c r="F155" s="298" t="s">
        <v>444</v>
      </c>
      <c r="G155" s="298"/>
      <c r="H155" s="298"/>
      <c r="I155" s="298"/>
      <c r="J155" s="178" t="s">
        <v>188</v>
      </c>
      <c r="K155" s="179">
        <v>27.8</v>
      </c>
      <c r="L155" s="180">
        <v>0</v>
      </c>
      <c r="M155" s="299">
        <v>0</v>
      </c>
      <c r="N155" s="300"/>
      <c r="O155" s="300"/>
      <c r="P155" s="279">
        <f>ROUND(V155*K155,2)</f>
        <v>0</v>
      </c>
      <c r="Q155" s="279"/>
      <c r="R155" s="40"/>
      <c r="T155" s="181" t="s">
        <v>26</v>
      </c>
      <c r="U155" s="47" t="s">
        <v>53</v>
      </c>
      <c r="V155" s="127">
        <f>L155+M155</f>
        <v>0</v>
      </c>
      <c r="W155" s="127">
        <f>ROUND(L155*K155,2)</f>
        <v>0</v>
      </c>
      <c r="X155" s="127">
        <f>ROUND(M155*K155,2)</f>
        <v>0</v>
      </c>
      <c r="Y155" s="39"/>
      <c r="Z155" s="182">
        <f>Y155*K155</f>
        <v>0</v>
      </c>
      <c r="AA155" s="182">
        <v>0</v>
      </c>
      <c r="AB155" s="182">
        <f>AA155*K155</f>
        <v>0</v>
      </c>
      <c r="AC155" s="182">
        <v>0</v>
      </c>
      <c r="AD155" s="183">
        <f>AC155*K155</f>
        <v>0</v>
      </c>
      <c r="AR155" s="21" t="s">
        <v>189</v>
      </c>
      <c r="AT155" s="21" t="s">
        <v>185</v>
      </c>
      <c r="AU155" s="21" t="s">
        <v>128</v>
      </c>
      <c r="AY155" s="21" t="s">
        <v>184</v>
      </c>
      <c r="BE155" s="114">
        <f>IF(U155="základní",P155,0)</f>
        <v>0</v>
      </c>
      <c r="BF155" s="114">
        <f>IF(U155="snížená",P155,0)</f>
        <v>0</v>
      </c>
      <c r="BG155" s="114">
        <f>IF(U155="zákl. přenesená",P155,0)</f>
        <v>0</v>
      </c>
      <c r="BH155" s="114">
        <f>IF(U155="sníž. přenesená",P155,0)</f>
        <v>0</v>
      </c>
      <c r="BI155" s="114">
        <f>IF(U155="nulová",P155,0)</f>
        <v>0</v>
      </c>
      <c r="BJ155" s="21" t="s">
        <v>27</v>
      </c>
      <c r="BK155" s="114">
        <f>ROUND(V155*K155,2)</f>
        <v>0</v>
      </c>
      <c r="BL155" s="21" t="s">
        <v>189</v>
      </c>
      <c r="BM155" s="21" t="s">
        <v>445</v>
      </c>
    </row>
    <row r="156" spans="2:65" s="10" customFormat="1" ht="22.5" customHeight="1">
      <c r="B156" s="184"/>
      <c r="C156" s="185"/>
      <c r="D156" s="185"/>
      <c r="E156" s="186" t="s">
        <v>26</v>
      </c>
      <c r="F156" s="301" t="s">
        <v>446</v>
      </c>
      <c r="G156" s="302"/>
      <c r="H156" s="302"/>
      <c r="I156" s="302"/>
      <c r="J156" s="185"/>
      <c r="K156" s="187">
        <v>27.8</v>
      </c>
      <c r="L156" s="185"/>
      <c r="M156" s="185"/>
      <c r="N156" s="185"/>
      <c r="O156" s="185"/>
      <c r="P156" s="185"/>
      <c r="Q156" s="185"/>
      <c r="R156" s="188"/>
      <c r="T156" s="189"/>
      <c r="U156" s="185"/>
      <c r="V156" s="185"/>
      <c r="W156" s="185"/>
      <c r="X156" s="185"/>
      <c r="Y156" s="185"/>
      <c r="Z156" s="185"/>
      <c r="AA156" s="185"/>
      <c r="AB156" s="185"/>
      <c r="AC156" s="185"/>
      <c r="AD156" s="190"/>
      <c r="AT156" s="191" t="s">
        <v>192</v>
      </c>
      <c r="AU156" s="191" t="s">
        <v>128</v>
      </c>
      <c r="AV156" s="10" t="s">
        <v>128</v>
      </c>
      <c r="AW156" s="10" t="s">
        <v>7</v>
      </c>
      <c r="AX156" s="10" t="s">
        <v>27</v>
      </c>
      <c r="AY156" s="191" t="s">
        <v>184</v>
      </c>
    </row>
    <row r="157" spans="2:65" s="1" customFormat="1" ht="31.5" customHeight="1">
      <c r="B157" s="38"/>
      <c r="C157" s="176" t="s">
        <v>256</v>
      </c>
      <c r="D157" s="176" t="s">
        <v>185</v>
      </c>
      <c r="E157" s="177" t="s">
        <v>302</v>
      </c>
      <c r="F157" s="298" t="s">
        <v>303</v>
      </c>
      <c r="G157" s="298"/>
      <c r="H157" s="298"/>
      <c r="I157" s="298"/>
      <c r="J157" s="178" t="s">
        <v>200</v>
      </c>
      <c r="K157" s="179">
        <v>8</v>
      </c>
      <c r="L157" s="180">
        <v>0</v>
      </c>
      <c r="M157" s="299">
        <v>0</v>
      </c>
      <c r="N157" s="300"/>
      <c r="O157" s="300"/>
      <c r="P157" s="279">
        <f>ROUND(V157*K157,2)</f>
        <v>0</v>
      </c>
      <c r="Q157" s="279"/>
      <c r="R157" s="40"/>
      <c r="T157" s="181" t="s">
        <v>26</v>
      </c>
      <c r="U157" s="47" t="s">
        <v>53</v>
      </c>
      <c r="V157" s="127">
        <f>L157+M157</f>
        <v>0</v>
      </c>
      <c r="W157" s="127">
        <f>ROUND(L157*K157,2)</f>
        <v>0</v>
      </c>
      <c r="X157" s="127">
        <f>ROUND(M157*K157,2)</f>
        <v>0</v>
      </c>
      <c r="Y157" s="39"/>
      <c r="Z157" s="182">
        <f>Y157*K157</f>
        <v>0</v>
      </c>
      <c r="AA157" s="182">
        <v>0</v>
      </c>
      <c r="AB157" s="182">
        <f>AA157*K157</f>
        <v>0</v>
      </c>
      <c r="AC157" s="182">
        <v>0</v>
      </c>
      <c r="AD157" s="183">
        <f>AC157*K157</f>
        <v>0</v>
      </c>
      <c r="AR157" s="21" t="s">
        <v>189</v>
      </c>
      <c r="AT157" s="21" t="s">
        <v>185</v>
      </c>
      <c r="AU157" s="21" t="s">
        <v>128</v>
      </c>
      <c r="AY157" s="21" t="s">
        <v>184</v>
      </c>
      <c r="BE157" s="114">
        <f>IF(U157="základní",P157,0)</f>
        <v>0</v>
      </c>
      <c r="BF157" s="114">
        <f>IF(U157="snížená",P157,0)</f>
        <v>0</v>
      </c>
      <c r="BG157" s="114">
        <f>IF(U157="zákl. přenesená",P157,0)</f>
        <v>0</v>
      </c>
      <c r="BH157" s="114">
        <f>IF(U157="sníž. přenesená",P157,0)</f>
        <v>0</v>
      </c>
      <c r="BI157" s="114">
        <f>IF(U157="nulová",P157,0)</f>
        <v>0</v>
      </c>
      <c r="BJ157" s="21" t="s">
        <v>27</v>
      </c>
      <c r="BK157" s="114">
        <f>ROUND(V157*K157,2)</f>
        <v>0</v>
      </c>
      <c r="BL157" s="21" t="s">
        <v>189</v>
      </c>
      <c r="BM157" s="21" t="s">
        <v>447</v>
      </c>
    </row>
    <row r="158" spans="2:65" s="10" customFormat="1" ht="22.5" customHeight="1">
      <c r="B158" s="184"/>
      <c r="C158" s="185"/>
      <c r="D158" s="185"/>
      <c r="E158" s="186" t="s">
        <v>26</v>
      </c>
      <c r="F158" s="301" t="s">
        <v>448</v>
      </c>
      <c r="G158" s="302"/>
      <c r="H158" s="302"/>
      <c r="I158" s="302"/>
      <c r="J158" s="185"/>
      <c r="K158" s="187">
        <v>8</v>
      </c>
      <c r="L158" s="185"/>
      <c r="M158" s="185"/>
      <c r="N158" s="185"/>
      <c r="O158" s="185"/>
      <c r="P158" s="185"/>
      <c r="Q158" s="185"/>
      <c r="R158" s="188"/>
      <c r="T158" s="189"/>
      <c r="U158" s="185"/>
      <c r="V158" s="185"/>
      <c r="W158" s="185"/>
      <c r="X158" s="185"/>
      <c r="Y158" s="185"/>
      <c r="Z158" s="185"/>
      <c r="AA158" s="185"/>
      <c r="AB158" s="185"/>
      <c r="AC158" s="185"/>
      <c r="AD158" s="190"/>
      <c r="AT158" s="191" t="s">
        <v>192</v>
      </c>
      <c r="AU158" s="191" t="s">
        <v>128</v>
      </c>
      <c r="AV158" s="10" t="s">
        <v>128</v>
      </c>
      <c r="AW158" s="10" t="s">
        <v>7</v>
      </c>
      <c r="AX158" s="10" t="s">
        <v>27</v>
      </c>
      <c r="AY158" s="191" t="s">
        <v>184</v>
      </c>
    </row>
    <row r="159" spans="2:65" s="9" customFormat="1" ht="29.85" customHeight="1">
      <c r="B159" s="164"/>
      <c r="C159" s="165"/>
      <c r="D159" s="175" t="s">
        <v>150</v>
      </c>
      <c r="E159" s="175"/>
      <c r="F159" s="175"/>
      <c r="G159" s="175"/>
      <c r="H159" s="175"/>
      <c r="I159" s="175"/>
      <c r="J159" s="175"/>
      <c r="K159" s="175"/>
      <c r="L159" s="175"/>
      <c r="M159" s="286">
        <f>BK159</f>
        <v>0</v>
      </c>
      <c r="N159" s="287"/>
      <c r="O159" s="287"/>
      <c r="P159" s="287"/>
      <c r="Q159" s="287"/>
      <c r="R159" s="167"/>
      <c r="T159" s="168"/>
      <c r="U159" s="165"/>
      <c r="V159" s="165"/>
      <c r="W159" s="169">
        <f>SUM(W160:W161)</f>
        <v>0</v>
      </c>
      <c r="X159" s="169">
        <f>SUM(X160:X161)</f>
        <v>0</v>
      </c>
      <c r="Y159" s="165"/>
      <c r="Z159" s="170">
        <f>SUM(Z160:Z161)</f>
        <v>0</v>
      </c>
      <c r="AA159" s="165"/>
      <c r="AB159" s="170">
        <f>SUM(AB160:AB161)</f>
        <v>0</v>
      </c>
      <c r="AC159" s="165"/>
      <c r="AD159" s="171">
        <f>SUM(AD160:AD161)</f>
        <v>0</v>
      </c>
      <c r="AR159" s="172" t="s">
        <v>27</v>
      </c>
      <c r="AT159" s="173" t="s">
        <v>89</v>
      </c>
      <c r="AU159" s="173" t="s">
        <v>27</v>
      </c>
      <c r="AY159" s="172" t="s">
        <v>184</v>
      </c>
      <c r="BK159" s="174">
        <f>SUM(BK160:BK161)</f>
        <v>0</v>
      </c>
    </row>
    <row r="160" spans="2:65" s="1" customFormat="1" ht="31.5" customHeight="1">
      <c r="B160" s="38"/>
      <c r="C160" s="176" t="s">
        <v>12</v>
      </c>
      <c r="D160" s="176" t="s">
        <v>185</v>
      </c>
      <c r="E160" s="177" t="s">
        <v>449</v>
      </c>
      <c r="F160" s="298" t="s">
        <v>450</v>
      </c>
      <c r="G160" s="298"/>
      <c r="H160" s="298"/>
      <c r="I160" s="298"/>
      <c r="J160" s="178" t="s">
        <v>314</v>
      </c>
      <c r="K160" s="179">
        <v>11.5</v>
      </c>
      <c r="L160" s="180">
        <v>0</v>
      </c>
      <c r="M160" s="299">
        <v>0</v>
      </c>
      <c r="N160" s="300"/>
      <c r="O160" s="300"/>
      <c r="P160" s="279">
        <f>ROUND(V160*K160,2)</f>
        <v>0</v>
      </c>
      <c r="Q160" s="279"/>
      <c r="R160" s="40"/>
      <c r="T160" s="181" t="s">
        <v>26</v>
      </c>
      <c r="U160" s="47" t="s">
        <v>53</v>
      </c>
      <c r="V160" s="127">
        <f>L160+M160</f>
        <v>0</v>
      </c>
      <c r="W160" s="127">
        <f>ROUND(L160*K160,2)</f>
        <v>0</v>
      </c>
      <c r="X160" s="127">
        <f>ROUND(M160*K160,2)</f>
        <v>0</v>
      </c>
      <c r="Y160" s="39"/>
      <c r="Z160" s="182">
        <f>Y160*K160</f>
        <v>0</v>
      </c>
      <c r="AA160" s="182">
        <v>0</v>
      </c>
      <c r="AB160" s="182">
        <f>AA160*K160</f>
        <v>0</v>
      </c>
      <c r="AC160" s="182">
        <v>0</v>
      </c>
      <c r="AD160" s="183">
        <f>AC160*K160</f>
        <v>0</v>
      </c>
      <c r="AR160" s="21" t="s">
        <v>189</v>
      </c>
      <c r="AT160" s="21" t="s">
        <v>185</v>
      </c>
      <c r="AU160" s="21" t="s">
        <v>128</v>
      </c>
      <c r="AY160" s="21" t="s">
        <v>184</v>
      </c>
      <c r="BE160" s="114">
        <f>IF(U160="základní",P160,0)</f>
        <v>0</v>
      </c>
      <c r="BF160" s="114">
        <f>IF(U160="snížená",P160,0)</f>
        <v>0</v>
      </c>
      <c r="BG160" s="114">
        <f>IF(U160="zákl. přenesená",P160,0)</f>
        <v>0</v>
      </c>
      <c r="BH160" s="114">
        <f>IF(U160="sníž. přenesená",P160,0)</f>
        <v>0</v>
      </c>
      <c r="BI160" s="114">
        <f>IF(U160="nulová",P160,0)</f>
        <v>0</v>
      </c>
      <c r="BJ160" s="21" t="s">
        <v>27</v>
      </c>
      <c r="BK160" s="114">
        <f>ROUND(V160*K160,2)</f>
        <v>0</v>
      </c>
      <c r="BL160" s="21" t="s">
        <v>189</v>
      </c>
      <c r="BM160" s="21" t="s">
        <v>451</v>
      </c>
    </row>
    <row r="161" spans="2:65" s="10" customFormat="1" ht="22.5" customHeight="1">
      <c r="B161" s="184"/>
      <c r="C161" s="185"/>
      <c r="D161" s="185"/>
      <c r="E161" s="186" t="s">
        <v>26</v>
      </c>
      <c r="F161" s="301" t="s">
        <v>452</v>
      </c>
      <c r="G161" s="302"/>
      <c r="H161" s="302"/>
      <c r="I161" s="302"/>
      <c r="J161" s="185"/>
      <c r="K161" s="187">
        <v>11.5</v>
      </c>
      <c r="L161" s="185"/>
      <c r="M161" s="185"/>
      <c r="N161" s="185"/>
      <c r="O161" s="185"/>
      <c r="P161" s="185"/>
      <c r="Q161" s="185"/>
      <c r="R161" s="188"/>
      <c r="T161" s="189"/>
      <c r="U161" s="185"/>
      <c r="V161" s="185"/>
      <c r="W161" s="185"/>
      <c r="X161" s="185"/>
      <c r="Y161" s="185"/>
      <c r="Z161" s="185"/>
      <c r="AA161" s="185"/>
      <c r="AB161" s="185"/>
      <c r="AC161" s="185"/>
      <c r="AD161" s="190"/>
      <c r="AT161" s="191" t="s">
        <v>192</v>
      </c>
      <c r="AU161" s="191" t="s">
        <v>128</v>
      </c>
      <c r="AV161" s="10" t="s">
        <v>128</v>
      </c>
      <c r="AW161" s="10" t="s">
        <v>7</v>
      </c>
      <c r="AX161" s="10" t="s">
        <v>27</v>
      </c>
      <c r="AY161" s="191" t="s">
        <v>184</v>
      </c>
    </row>
    <row r="162" spans="2:65" s="9" customFormat="1" ht="29.85" customHeight="1">
      <c r="B162" s="164"/>
      <c r="C162" s="165"/>
      <c r="D162" s="175" t="s">
        <v>151</v>
      </c>
      <c r="E162" s="175"/>
      <c r="F162" s="175"/>
      <c r="G162" s="175"/>
      <c r="H162" s="175"/>
      <c r="I162" s="175"/>
      <c r="J162" s="175"/>
      <c r="K162" s="175"/>
      <c r="L162" s="175"/>
      <c r="M162" s="286">
        <f>BK162</f>
        <v>0</v>
      </c>
      <c r="N162" s="287"/>
      <c r="O162" s="287"/>
      <c r="P162" s="287"/>
      <c r="Q162" s="287"/>
      <c r="R162" s="167"/>
      <c r="T162" s="168"/>
      <c r="U162" s="165"/>
      <c r="V162" s="165"/>
      <c r="W162" s="169">
        <f>SUM(W163:W164)</f>
        <v>0</v>
      </c>
      <c r="X162" s="169">
        <f>SUM(X163:X164)</f>
        <v>0</v>
      </c>
      <c r="Y162" s="165"/>
      <c r="Z162" s="170">
        <f>SUM(Z163:Z164)</f>
        <v>0</v>
      </c>
      <c r="AA162" s="165"/>
      <c r="AB162" s="170">
        <f>SUM(AB163:AB164)</f>
        <v>0</v>
      </c>
      <c r="AC162" s="165"/>
      <c r="AD162" s="171">
        <f>SUM(AD163:AD164)</f>
        <v>0</v>
      </c>
      <c r="AR162" s="172" t="s">
        <v>27</v>
      </c>
      <c r="AT162" s="173" t="s">
        <v>89</v>
      </c>
      <c r="AU162" s="173" t="s">
        <v>27</v>
      </c>
      <c r="AY162" s="172" t="s">
        <v>184</v>
      </c>
      <c r="BK162" s="174">
        <f>SUM(BK163:BK164)</f>
        <v>0</v>
      </c>
    </row>
    <row r="163" spans="2:65" s="1" customFormat="1" ht="31.5" customHeight="1">
      <c r="B163" s="38"/>
      <c r="C163" s="176" t="s">
        <v>265</v>
      </c>
      <c r="D163" s="176" t="s">
        <v>185</v>
      </c>
      <c r="E163" s="177" t="s">
        <v>353</v>
      </c>
      <c r="F163" s="298" t="s">
        <v>354</v>
      </c>
      <c r="G163" s="298"/>
      <c r="H163" s="298"/>
      <c r="I163" s="298"/>
      <c r="J163" s="178" t="s">
        <v>321</v>
      </c>
      <c r="K163" s="179">
        <v>9.3829999999999991</v>
      </c>
      <c r="L163" s="180">
        <v>0</v>
      </c>
      <c r="M163" s="299">
        <v>0</v>
      </c>
      <c r="N163" s="300"/>
      <c r="O163" s="300"/>
      <c r="P163" s="279">
        <f>ROUND(V163*K163,2)</f>
        <v>0</v>
      </c>
      <c r="Q163" s="279"/>
      <c r="R163" s="40"/>
      <c r="T163" s="181" t="s">
        <v>26</v>
      </c>
      <c r="U163" s="47" t="s">
        <v>53</v>
      </c>
      <c r="V163" s="127">
        <f>L163+M163</f>
        <v>0</v>
      </c>
      <c r="W163" s="127">
        <f>ROUND(L163*K163,2)</f>
        <v>0</v>
      </c>
      <c r="X163" s="127">
        <f>ROUND(M163*K163,2)</f>
        <v>0</v>
      </c>
      <c r="Y163" s="39"/>
      <c r="Z163" s="182">
        <f>Y163*K163</f>
        <v>0</v>
      </c>
      <c r="AA163" s="182">
        <v>0</v>
      </c>
      <c r="AB163" s="182">
        <f>AA163*K163</f>
        <v>0</v>
      </c>
      <c r="AC163" s="182">
        <v>0</v>
      </c>
      <c r="AD163" s="183">
        <f>AC163*K163</f>
        <v>0</v>
      </c>
      <c r="AR163" s="21" t="s">
        <v>189</v>
      </c>
      <c r="AT163" s="21" t="s">
        <v>185</v>
      </c>
      <c r="AU163" s="21" t="s">
        <v>128</v>
      </c>
      <c r="AY163" s="21" t="s">
        <v>184</v>
      </c>
      <c r="BE163" s="114">
        <f>IF(U163="základní",P163,0)</f>
        <v>0</v>
      </c>
      <c r="BF163" s="114">
        <f>IF(U163="snížená",P163,0)</f>
        <v>0</v>
      </c>
      <c r="BG163" s="114">
        <f>IF(U163="zákl. přenesená",P163,0)</f>
        <v>0</v>
      </c>
      <c r="BH163" s="114">
        <f>IF(U163="sníž. přenesená",P163,0)</f>
        <v>0</v>
      </c>
      <c r="BI163" s="114">
        <f>IF(U163="nulová",P163,0)</f>
        <v>0</v>
      </c>
      <c r="BJ163" s="21" t="s">
        <v>27</v>
      </c>
      <c r="BK163" s="114">
        <f>ROUND(V163*K163,2)</f>
        <v>0</v>
      </c>
      <c r="BL163" s="21" t="s">
        <v>189</v>
      </c>
      <c r="BM163" s="21" t="s">
        <v>453</v>
      </c>
    </row>
    <row r="164" spans="2:65" s="1" customFormat="1" ht="31.5" customHeight="1">
      <c r="B164" s="38"/>
      <c r="C164" s="176" t="s">
        <v>270</v>
      </c>
      <c r="D164" s="176" t="s">
        <v>185</v>
      </c>
      <c r="E164" s="177" t="s">
        <v>357</v>
      </c>
      <c r="F164" s="298" t="s">
        <v>358</v>
      </c>
      <c r="G164" s="298"/>
      <c r="H164" s="298"/>
      <c r="I164" s="298"/>
      <c r="J164" s="178" t="s">
        <v>321</v>
      </c>
      <c r="K164" s="179">
        <v>9.3829999999999991</v>
      </c>
      <c r="L164" s="180">
        <v>0</v>
      </c>
      <c r="M164" s="299">
        <v>0</v>
      </c>
      <c r="N164" s="300"/>
      <c r="O164" s="300"/>
      <c r="P164" s="279">
        <f>ROUND(V164*K164,2)</f>
        <v>0</v>
      </c>
      <c r="Q164" s="279"/>
      <c r="R164" s="40"/>
      <c r="T164" s="181" t="s">
        <v>26</v>
      </c>
      <c r="U164" s="47" t="s">
        <v>53</v>
      </c>
      <c r="V164" s="127">
        <f>L164+M164</f>
        <v>0</v>
      </c>
      <c r="W164" s="127">
        <f>ROUND(L164*K164,2)</f>
        <v>0</v>
      </c>
      <c r="X164" s="127">
        <f>ROUND(M164*K164,2)</f>
        <v>0</v>
      </c>
      <c r="Y164" s="39"/>
      <c r="Z164" s="182">
        <f>Y164*K164</f>
        <v>0</v>
      </c>
      <c r="AA164" s="182">
        <v>0</v>
      </c>
      <c r="AB164" s="182">
        <f>AA164*K164</f>
        <v>0</v>
      </c>
      <c r="AC164" s="182">
        <v>0</v>
      </c>
      <c r="AD164" s="183">
        <f>AC164*K164</f>
        <v>0</v>
      </c>
      <c r="AR164" s="21" t="s">
        <v>189</v>
      </c>
      <c r="AT164" s="21" t="s">
        <v>185</v>
      </c>
      <c r="AU164" s="21" t="s">
        <v>128</v>
      </c>
      <c r="AY164" s="21" t="s">
        <v>184</v>
      </c>
      <c r="BE164" s="114">
        <f>IF(U164="základní",P164,0)</f>
        <v>0</v>
      </c>
      <c r="BF164" s="114">
        <f>IF(U164="snížená",P164,0)</f>
        <v>0</v>
      </c>
      <c r="BG164" s="114">
        <f>IF(U164="zákl. přenesená",P164,0)</f>
        <v>0</v>
      </c>
      <c r="BH164" s="114">
        <f>IF(U164="sníž. přenesená",P164,0)</f>
        <v>0</v>
      </c>
      <c r="BI164" s="114">
        <f>IF(U164="nulová",P164,0)</f>
        <v>0</v>
      </c>
      <c r="BJ164" s="21" t="s">
        <v>27</v>
      </c>
      <c r="BK164" s="114">
        <f>ROUND(V164*K164,2)</f>
        <v>0</v>
      </c>
      <c r="BL164" s="21" t="s">
        <v>189</v>
      </c>
      <c r="BM164" s="21" t="s">
        <v>454</v>
      </c>
    </row>
    <row r="165" spans="2:65" s="9" customFormat="1" ht="37.35" customHeight="1">
      <c r="B165" s="164"/>
      <c r="C165" s="165"/>
      <c r="D165" s="166" t="s">
        <v>152</v>
      </c>
      <c r="E165" s="166"/>
      <c r="F165" s="166"/>
      <c r="G165" s="166"/>
      <c r="H165" s="166"/>
      <c r="I165" s="166"/>
      <c r="J165" s="166"/>
      <c r="K165" s="166"/>
      <c r="L165" s="166"/>
      <c r="M165" s="290">
        <f>BK165</f>
        <v>0</v>
      </c>
      <c r="N165" s="291"/>
      <c r="O165" s="291"/>
      <c r="P165" s="291"/>
      <c r="Q165" s="291"/>
      <c r="R165" s="167"/>
      <c r="T165" s="168"/>
      <c r="U165" s="165"/>
      <c r="V165" s="165"/>
      <c r="W165" s="169">
        <f>W166+W172+W176</f>
        <v>0</v>
      </c>
      <c r="X165" s="169">
        <f>X166+X172+X176</f>
        <v>0</v>
      </c>
      <c r="Y165" s="165"/>
      <c r="Z165" s="170">
        <f>Z166+Z172+Z176</f>
        <v>0</v>
      </c>
      <c r="AA165" s="165"/>
      <c r="AB165" s="170">
        <f>AB166+AB172+AB176</f>
        <v>0</v>
      </c>
      <c r="AC165" s="165"/>
      <c r="AD165" s="171">
        <f>AD166+AD172+AD176</f>
        <v>0</v>
      </c>
      <c r="AR165" s="172" t="s">
        <v>210</v>
      </c>
      <c r="AT165" s="173" t="s">
        <v>89</v>
      </c>
      <c r="AU165" s="173" t="s">
        <v>90</v>
      </c>
      <c r="AY165" s="172" t="s">
        <v>184</v>
      </c>
      <c r="BK165" s="174">
        <f>BK166+BK172+BK176</f>
        <v>0</v>
      </c>
    </row>
    <row r="166" spans="2:65" s="9" customFormat="1" ht="19.95" customHeight="1">
      <c r="B166" s="164"/>
      <c r="C166" s="165"/>
      <c r="D166" s="175" t="s">
        <v>153</v>
      </c>
      <c r="E166" s="175"/>
      <c r="F166" s="175"/>
      <c r="G166" s="175"/>
      <c r="H166" s="175"/>
      <c r="I166" s="175"/>
      <c r="J166" s="175"/>
      <c r="K166" s="175"/>
      <c r="L166" s="175"/>
      <c r="M166" s="286">
        <f>BK166</f>
        <v>0</v>
      </c>
      <c r="N166" s="287"/>
      <c r="O166" s="287"/>
      <c r="P166" s="287"/>
      <c r="Q166" s="287"/>
      <c r="R166" s="167"/>
      <c r="T166" s="168"/>
      <c r="U166" s="165"/>
      <c r="V166" s="165"/>
      <c r="W166" s="169">
        <f>SUM(W167:W171)</f>
        <v>0</v>
      </c>
      <c r="X166" s="169">
        <f>SUM(X167:X171)</f>
        <v>0</v>
      </c>
      <c r="Y166" s="165"/>
      <c r="Z166" s="170">
        <f>SUM(Z167:Z171)</f>
        <v>0</v>
      </c>
      <c r="AA166" s="165"/>
      <c r="AB166" s="170">
        <f>SUM(AB167:AB171)</f>
        <v>0</v>
      </c>
      <c r="AC166" s="165"/>
      <c r="AD166" s="171">
        <f>SUM(AD167:AD171)</f>
        <v>0</v>
      </c>
      <c r="AR166" s="172" t="s">
        <v>210</v>
      </c>
      <c r="AT166" s="173" t="s">
        <v>89</v>
      </c>
      <c r="AU166" s="173" t="s">
        <v>27</v>
      </c>
      <c r="AY166" s="172" t="s">
        <v>184</v>
      </c>
      <c r="BK166" s="174">
        <f>SUM(BK167:BK171)</f>
        <v>0</v>
      </c>
    </row>
    <row r="167" spans="2:65" s="1" customFormat="1" ht="22.5" customHeight="1">
      <c r="B167" s="38"/>
      <c r="C167" s="176" t="s">
        <v>276</v>
      </c>
      <c r="D167" s="176" t="s">
        <v>185</v>
      </c>
      <c r="E167" s="177" t="s">
        <v>361</v>
      </c>
      <c r="F167" s="298" t="s">
        <v>362</v>
      </c>
      <c r="G167" s="298"/>
      <c r="H167" s="298"/>
      <c r="I167" s="298"/>
      <c r="J167" s="178" t="s">
        <v>363</v>
      </c>
      <c r="K167" s="179">
        <v>1</v>
      </c>
      <c r="L167" s="180">
        <v>0</v>
      </c>
      <c r="M167" s="299">
        <v>0</v>
      </c>
      <c r="N167" s="300"/>
      <c r="O167" s="300"/>
      <c r="P167" s="279">
        <f>ROUND(V167*K167,2)</f>
        <v>0</v>
      </c>
      <c r="Q167" s="279"/>
      <c r="R167" s="40"/>
      <c r="T167" s="181" t="s">
        <v>26</v>
      </c>
      <c r="U167" s="47" t="s">
        <v>53</v>
      </c>
      <c r="V167" s="127">
        <f>L167+M167</f>
        <v>0</v>
      </c>
      <c r="W167" s="127">
        <f>ROUND(L167*K167,2)</f>
        <v>0</v>
      </c>
      <c r="X167" s="127">
        <f>ROUND(M167*K167,2)</f>
        <v>0</v>
      </c>
      <c r="Y167" s="39"/>
      <c r="Z167" s="182">
        <f>Y167*K167</f>
        <v>0</v>
      </c>
      <c r="AA167" s="182">
        <v>0</v>
      </c>
      <c r="AB167" s="182">
        <f>AA167*K167</f>
        <v>0</v>
      </c>
      <c r="AC167" s="182">
        <v>0</v>
      </c>
      <c r="AD167" s="183">
        <f>AC167*K167</f>
        <v>0</v>
      </c>
      <c r="AR167" s="21" t="s">
        <v>364</v>
      </c>
      <c r="AT167" s="21" t="s">
        <v>185</v>
      </c>
      <c r="AU167" s="21" t="s">
        <v>128</v>
      </c>
      <c r="AY167" s="21" t="s">
        <v>184</v>
      </c>
      <c r="BE167" s="114">
        <f>IF(U167="základní",P167,0)</f>
        <v>0</v>
      </c>
      <c r="BF167" s="114">
        <f>IF(U167="snížená",P167,0)</f>
        <v>0</v>
      </c>
      <c r="BG167" s="114">
        <f>IF(U167="zákl. přenesená",P167,0)</f>
        <v>0</v>
      </c>
      <c r="BH167" s="114">
        <f>IF(U167="sníž. přenesená",P167,0)</f>
        <v>0</v>
      </c>
      <c r="BI167" s="114">
        <f>IF(U167="nulová",P167,0)</f>
        <v>0</v>
      </c>
      <c r="BJ167" s="21" t="s">
        <v>27</v>
      </c>
      <c r="BK167" s="114">
        <f>ROUND(V167*K167,2)</f>
        <v>0</v>
      </c>
      <c r="BL167" s="21" t="s">
        <v>364</v>
      </c>
      <c r="BM167" s="21" t="s">
        <v>455</v>
      </c>
    </row>
    <row r="168" spans="2:65" s="10" customFormat="1" ht="31.5" customHeight="1">
      <c r="B168" s="184"/>
      <c r="C168" s="185"/>
      <c r="D168" s="185"/>
      <c r="E168" s="186" t="s">
        <v>26</v>
      </c>
      <c r="F168" s="301" t="s">
        <v>456</v>
      </c>
      <c r="G168" s="302"/>
      <c r="H168" s="302"/>
      <c r="I168" s="302"/>
      <c r="J168" s="185"/>
      <c r="K168" s="187">
        <v>1</v>
      </c>
      <c r="L168" s="185"/>
      <c r="M168" s="185"/>
      <c r="N168" s="185"/>
      <c r="O168" s="185"/>
      <c r="P168" s="185"/>
      <c r="Q168" s="185"/>
      <c r="R168" s="188"/>
      <c r="T168" s="189"/>
      <c r="U168" s="185"/>
      <c r="V168" s="185"/>
      <c r="W168" s="185"/>
      <c r="X168" s="185"/>
      <c r="Y168" s="185"/>
      <c r="Z168" s="185"/>
      <c r="AA168" s="185"/>
      <c r="AB168" s="185"/>
      <c r="AC168" s="185"/>
      <c r="AD168" s="190"/>
      <c r="AT168" s="191" t="s">
        <v>192</v>
      </c>
      <c r="AU168" s="191" t="s">
        <v>128</v>
      </c>
      <c r="AV168" s="10" t="s">
        <v>128</v>
      </c>
      <c r="AW168" s="10" t="s">
        <v>7</v>
      </c>
      <c r="AX168" s="10" t="s">
        <v>27</v>
      </c>
      <c r="AY168" s="191" t="s">
        <v>184</v>
      </c>
    </row>
    <row r="169" spans="2:65" s="1" customFormat="1" ht="22.5" customHeight="1">
      <c r="B169" s="38"/>
      <c r="C169" s="176" t="s">
        <v>282</v>
      </c>
      <c r="D169" s="176" t="s">
        <v>185</v>
      </c>
      <c r="E169" s="177" t="s">
        <v>368</v>
      </c>
      <c r="F169" s="298" t="s">
        <v>369</v>
      </c>
      <c r="G169" s="298"/>
      <c r="H169" s="298"/>
      <c r="I169" s="298"/>
      <c r="J169" s="178" t="s">
        <v>363</v>
      </c>
      <c r="K169" s="179">
        <v>1</v>
      </c>
      <c r="L169" s="180">
        <v>0</v>
      </c>
      <c r="M169" s="299">
        <v>0</v>
      </c>
      <c r="N169" s="300"/>
      <c r="O169" s="300"/>
      <c r="P169" s="279">
        <f>ROUND(V169*K169,2)</f>
        <v>0</v>
      </c>
      <c r="Q169" s="279"/>
      <c r="R169" s="40"/>
      <c r="T169" s="181" t="s">
        <v>26</v>
      </c>
      <c r="U169" s="47" t="s">
        <v>53</v>
      </c>
      <c r="V169" s="127">
        <f>L169+M169</f>
        <v>0</v>
      </c>
      <c r="W169" s="127">
        <f>ROUND(L169*K169,2)</f>
        <v>0</v>
      </c>
      <c r="X169" s="127">
        <f>ROUND(M169*K169,2)</f>
        <v>0</v>
      </c>
      <c r="Y169" s="39"/>
      <c r="Z169" s="182">
        <f>Y169*K169</f>
        <v>0</v>
      </c>
      <c r="AA169" s="182">
        <v>0</v>
      </c>
      <c r="AB169" s="182">
        <f>AA169*K169</f>
        <v>0</v>
      </c>
      <c r="AC169" s="182">
        <v>0</v>
      </c>
      <c r="AD169" s="183">
        <f>AC169*K169</f>
        <v>0</v>
      </c>
      <c r="AR169" s="21" t="s">
        <v>364</v>
      </c>
      <c r="AT169" s="21" t="s">
        <v>185</v>
      </c>
      <c r="AU169" s="21" t="s">
        <v>128</v>
      </c>
      <c r="AY169" s="21" t="s">
        <v>184</v>
      </c>
      <c r="BE169" s="114">
        <f>IF(U169="základní",P169,0)</f>
        <v>0</v>
      </c>
      <c r="BF169" s="114">
        <f>IF(U169="snížená",P169,0)</f>
        <v>0</v>
      </c>
      <c r="BG169" s="114">
        <f>IF(U169="zákl. přenesená",P169,0)</f>
        <v>0</v>
      </c>
      <c r="BH169" s="114">
        <f>IF(U169="sníž. přenesená",P169,0)</f>
        <v>0</v>
      </c>
      <c r="BI169" s="114">
        <f>IF(U169="nulová",P169,0)</f>
        <v>0</v>
      </c>
      <c r="BJ169" s="21" t="s">
        <v>27</v>
      </c>
      <c r="BK169" s="114">
        <f>ROUND(V169*K169,2)</f>
        <v>0</v>
      </c>
      <c r="BL169" s="21" t="s">
        <v>364</v>
      </c>
      <c r="BM169" s="21" t="s">
        <v>457</v>
      </c>
    </row>
    <row r="170" spans="2:65" s="12" customFormat="1" ht="22.5" customHeight="1">
      <c r="B170" s="200"/>
      <c r="C170" s="201"/>
      <c r="D170" s="201"/>
      <c r="E170" s="202" t="s">
        <v>26</v>
      </c>
      <c r="F170" s="294" t="s">
        <v>458</v>
      </c>
      <c r="G170" s="295"/>
      <c r="H170" s="295"/>
      <c r="I170" s="295"/>
      <c r="J170" s="201"/>
      <c r="K170" s="203" t="s">
        <v>26</v>
      </c>
      <c r="L170" s="201"/>
      <c r="M170" s="201"/>
      <c r="N170" s="201"/>
      <c r="O170" s="201"/>
      <c r="P170" s="201"/>
      <c r="Q170" s="201"/>
      <c r="R170" s="204"/>
      <c r="T170" s="205"/>
      <c r="U170" s="201"/>
      <c r="V170" s="201"/>
      <c r="W170" s="201"/>
      <c r="X170" s="201"/>
      <c r="Y170" s="201"/>
      <c r="Z170" s="201"/>
      <c r="AA170" s="201"/>
      <c r="AB170" s="201"/>
      <c r="AC170" s="201"/>
      <c r="AD170" s="206"/>
      <c r="AT170" s="207" t="s">
        <v>192</v>
      </c>
      <c r="AU170" s="207" t="s">
        <v>128</v>
      </c>
      <c r="AV170" s="12" t="s">
        <v>27</v>
      </c>
      <c r="AW170" s="12" t="s">
        <v>7</v>
      </c>
      <c r="AX170" s="12" t="s">
        <v>90</v>
      </c>
      <c r="AY170" s="207" t="s">
        <v>184</v>
      </c>
    </row>
    <row r="171" spans="2:65" s="10" customFormat="1" ht="22.5" customHeight="1">
      <c r="B171" s="184"/>
      <c r="C171" s="185"/>
      <c r="D171" s="185"/>
      <c r="E171" s="186" t="s">
        <v>26</v>
      </c>
      <c r="F171" s="296" t="s">
        <v>459</v>
      </c>
      <c r="G171" s="297"/>
      <c r="H171" s="297"/>
      <c r="I171" s="297"/>
      <c r="J171" s="185"/>
      <c r="K171" s="187">
        <v>1</v>
      </c>
      <c r="L171" s="185"/>
      <c r="M171" s="185"/>
      <c r="N171" s="185"/>
      <c r="O171" s="185"/>
      <c r="P171" s="185"/>
      <c r="Q171" s="185"/>
      <c r="R171" s="188"/>
      <c r="T171" s="189"/>
      <c r="U171" s="185"/>
      <c r="V171" s="185"/>
      <c r="W171" s="185"/>
      <c r="X171" s="185"/>
      <c r="Y171" s="185"/>
      <c r="Z171" s="185"/>
      <c r="AA171" s="185"/>
      <c r="AB171" s="185"/>
      <c r="AC171" s="185"/>
      <c r="AD171" s="190"/>
      <c r="AT171" s="191" t="s">
        <v>192</v>
      </c>
      <c r="AU171" s="191" t="s">
        <v>128</v>
      </c>
      <c r="AV171" s="10" t="s">
        <v>128</v>
      </c>
      <c r="AW171" s="10" t="s">
        <v>7</v>
      </c>
      <c r="AX171" s="10" t="s">
        <v>27</v>
      </c>
      <c r="AY171" s="191" t="s">
        <v>184</v>
      </c>
    </row>
    <row r="172" spans="2:65" s="9" customFormat="1" ht="29.85" customHeight="1">
      <c r="B172" s="164"/>
      <c r="C172" s="165"/>
      <c r="D172" s="175" t="s">
        <v>155</v>
      </c>
      <c r="E172" s="175"/>
      <c r="F172" s="175"/>
      <c r="G172" s="175"/>
      <c r="H172" s="175"/>
      <c r="I172" s="175"/>
      <c r="J172" s="175"/>
      <c r="K172" s="175"/>
      <c r="L172" s="175"/>
      <c r="M172" s="286">
        <f>BK172</f>
        <v>0</v>
      </c>
      <c r="N172" s="287"/>
      <c r="O172" s="287"/>
      <c r="P172" s="287"/>
      <c r="Q172" s="287"/>
      <c r="R172" s="167"/>
      <c r="T172" s="168"/>
      <c r="U172" s="165"/>
      <c r="V172" s="165"/>
      <c r="W172" s="169">
        <f>SUM(W173:W175)</f>
        <v>0</v>
      </c>
      <c r="X172" s="169">
        <f>SUM(X173:X175)</f>
        <v>0</v>
      </c>
      <c r="Y172" s="165"/>
      <c r="Z172" s="170">
        <f>SUM(Z173:Z175)</f>
        <v>0</v>
      </c>
      <c r="AA172" s="165"/>
      <c r="AB172" s="170">
        <f>SUM(AB173:AB175)</f>
        <v>0</v>
      </c>
      <c r="AC172" s="165"/>
      <c r="AD172" s="171">
        <f>SUM(AD173:AD175)</f>
        <v>0</v>
      </c>
      <c r="AR172" s="172" t="s">
        <v>210</v>
      </c>
      <c r="AT172" s="173" t="s">
        <v>89</v>
      </c>
      <c r="AU172" s="173" t="s">
        <v>27</v>
      </c>
      <c r="AY172" s="172" t="s">
        <v>184</v>
      </c>
      <c r="BK172" s="174">
        <f>SUM(BK173:BK175)</f>
        <v>0</v>
      </c>
    </row>
    <row r="173" spans="2:65" s="1" customFormat="1" ht="22.5" customHeight="1">
      <c r="B173" s="38"/>
      <c r="C173" s="176" t="s">
        <v>287</v>
      </c>
      <c r="D173" s="176" t="s">
        <v>185</v>
      </c>
      <c r="E173" s="177" t="s">
        <v>380</v>
      </c>
      <c r="F173" s="298" t="s">
        <v>381</v>
      </c>
      <c r="G173" s="298"/>
      <c r="H173" s="298"/>
      <c r="I173" s="298"/>
      <c r="J173" s="178" t="s">
        <v>363</v>
      </c>
      <c r="K173" s="179">
        <v>1</v>
      </c>
      <c r="L173" s="180">
        <v>0</v>
      </c>
      <c r="M173" s="299">
        <v>0</v>
      </c>
      <c r="N173" s="300"/>
      <c r="O173" s="300"/>
      <c r="P173" s="279">
        <f>ROUND(V173*K173,2)</f>
        <v>0</v>
      </c>
      <c r="Q173" s="279"/>
      <c r="R173" s="40"/>
      <c r="T173" s="181" t="s">
        <v>26</v>
      </c>
      <c r="U173" s="47" t="s">
        <v>53</v>
      </c>
      <c r="V173" s="127">
        <f>L173+M173</f>
        <v>0</v>
      </c>
      <c r="W173" s="127">
        <f>ROUND(L173*K173,2)</f>
        <v>0</v>
      </c>
      <c r="X173" s="127">
        <f>ROUND(M173*K173,2)</f>
        <v>0</v>
      </c>
      <c r="Y173" s="39"/>
      <c r="Z173" s="182">
        <f>Y173*K173</f>
        <v>0</v>
      </c>
      <c r="AA173" s="182">
        <v>0</v>
      </c>
      <c r="AB173" s="182">
        <f>AA173*K173</f>
        <v>0</v>
      </c>
      <c r="AC173" s="182">
        <v>0</v>
      </c>
      <c r="AD173" s="183">
        <f>AC173*K173</f>
        <v>0</v>
      </c>
      <c r="AR173" s="21" t="s">
        <v>364</v>
      </c>
      <c r="AT173" s="21" t="s">
        <v>185</v>
      </c>
      <c r="AU173" s="21" t="s">
        <v>128</v>
      </c>
      <c r="AY173" s="21" t="s">
        <v>184</v>
      </c>
      <c r="BE173" s="114">
        <f>IF(U173="základní",P173,0)</f>
        <v>0</v>
      </c>
      <c r="BF173" s="114">
        <f>IF(U173="snížená",P173,0)</f>
        <v>0</v>
      </c>
      <c r="BG173" s="114">
        <f>IF(U173="zákl. přenesená",P173,0)</f>
        <v>0</v>
      </c>
      <c r="BH173" s="114">
        <f>IF(U173="sníž. přenesená",P173,0)</f>
        <v>0</v>
      </c>
      <c r="BI173" s="114">
        <f>IF(U173="nulová",P173,0)</f>
        <v>0</v>
      </c>
      <c r="BJ173" s="21" t="s">
        <v>27</v>
      </c>
      <c r="BK173" s="114">
        <f>ROUND(V173*K173,2)</f>
        <v>0</v>
      </c>
      <c r="BL173" s="21" t="s">
        <v>364</v>
      </c>
      <c r="BM173" s="21" t="s">
        <v>460</v>
      </c>
    </row>
    <row r="174" spans="2:65" s="12" customFormat="1" ht="31.5" customHeight="1">
      <c r="B174" s="200"/>
      <c r="C174" s="201"/>
      <c r="D174" s="201"/>
      <c r="E174" s="202" t="s">
        <v>26</v>
      </c>
      <c r="F174" s="294" t="s">
        <v>461</v>
      </c>
      <c r="G174" s="295"/>
      <c r="H174" s="295"/>
      <c r="I174" s="295"/>
      <c r="J174" s="201"/>
      <c r="K174" s="203" t="s">
        <v>26</v>
      </c>
      <c r="L174" s="201"/>
      <c r="M174" s="201"/>
      <c r="N174" s="201"/>
      <c r="O174" s="201"/>
      <c r="P174" s="201"/>
      <c r="Q174" s="201"/>
      <c r="R174" s="204"/>
      <c r="T174" s="205"/>
      <c r="U174" s="201"/>
      <c r="V174" s="201"/>
      <c r="W174" s="201"/>
      <c r="X174" s="201"/>
      <c r="Y174" s="201"/>
      <c r="Z174" s="201"/>
      <c r="AA174" s="201"/>
      <c r="AB174" s="201"/>
      <c r="AC174" s="201"/>
      <c r="AD174" s="206"/>
      <c r="AT174" s="207" t="s">
        <v>192</v>
      </c>
      <c r="AU174" s="207" t="s">
        <v>128</v>
      </c>
      <c r="AV174" s="12" t="s">
        <v>27</v>
      </c>
      <c r="AW174" s="12" t="s">
        <v>7</v>
      </c>
      <c r="AX174" s="12" t="s">
        <v>90</v>
      </c>
      <c r="AY174" s="207" t="s">
        <v>184</v>
      </c>
    </row>
    <row r="175" spans="2:65" s="10" customFormat="1" ht="31.5" customHeight="1">
      <c r="B175" s="184"/>
      <c r="C175" s="185"/>
      <c r="D175" s="185"/>
      <c r="E175" s="186" t="s">
        <v>26</v>
      </c>
      <c r="F175" s="296" t="s">
        <v>462</v>
      </c>
      <c r="G175" s="297"/>
      <c r="H175" s="297"/>
      <c r="I175" s="297"/>
      <c r="J175" s="185"/>
      <c r="K175" s="187">
        <v>1</v>
      </c>
      <c r="L175" s="185"/>
      <c r="M175" s="185"/>
      <c r="N175" s="185"/>
      <c r="O175" s="185"/>
      <c r="P175" s="185"/>
      <c r="Q175" s="185"/>
      <c r="R175" s="188"/>
      <c r="T175" s="189"/>
      <c r="U175" s="185"/>
      <c r="V175" s="185"/>
      <c r="W175" s="185"/>
      <c r="X175" s="185"/>
      <c r="Y175" s="185"/>
      <c r="Z175" s="185"/>
      <c r="AA175" s="185"/>
      <c r="AB175" s="185"/>
      <c r="AC175" s="185"/>
      <c r="AD175" s="190"/>
      <c r="AT175" s="191" t="s">
        <v>192</v>
      </c>
      <c r="AU175" s="191" t="s">
        <v>128</v>
      </c>
      <c r="AV175" s="10" t="s">
        <v>128</v>
      </c>
      <c r="AW175" s="10" t="s">
        <v>7</v>
      </c>
      <c r="AX175" s="10" t="s">
        <v>27</v>
      </c>
      <c r="AY175" s="191" t="s">
        <v>184</v>
      </c>
    </row>
    <row r="176" spans="2:65" s="9" customFormat="1" ht="29.85" customHeight="1">
      <c r="B176" s="164"/>
      <c r="C176" s="165"/>
      <c r="D176" s="175" t="s">
        <v>156</v>
      </c>
      <c r="E176" s="175"/>
      <c r="F176" s="175"/>
      <c r="G176" s="175"/>
      <c r="H176" s="175"/>
      <c r="I176" s="175"/>
      <c r="J176" s="175"/>
      <c r="K176" s="175"/>
      <c r="L176" s="175"/>
      <c r="M176" s="286">
        <f>BK176</f>
        <v>0</v>
      </c>
      <c r="N176" s="287"/>
      <c r="O176" s="287"/>
      <c r="P176" s="287"/>
      <c r="Q176" s="287"/>
      <c r="R176" s="167"/>
      <c r="T176" s="168"/>
      <c r="U176" s="165"/>
      <c r="V176" s="165"/>
      <c r="W176" s="169">
        <f>SUM(W177:W182)</f>
        <v>0</v>
      </c>
      <c r="X176" s="169">
        <f>SUM(X177:X182)</f>
        <v>0</v>
      </c>
      <c r="Y176" s="165"/>
      <c r="Z176" s="170">
        <f>SUM(Z177:Z182)</f>
        <v>0</v>
      </c>
      <c r="AA176" s="165"/>
      <c r="AB176" s="170">
        <f>SUM(AB177:AB182)</f>
        <v>0</v>
      </c>
      <c r="AC176" s="165"/>
      <c r="AD176" s="171">
        <f>SUM(AD177:AD182)</f>
        <v>0</v>
      </c>
      <c r="AR176" s="172" t="s">
        <v>210</v>
      </c>
      <c r="AT176" s="173" t="s">
        <v>89</v>
      </c>
      <c r="AU176" s="173" t="s">
        <v>27</v>
      </c>
      <c r="AY176" s="172" t="s">
        <v>184</v>
      </c>
      <c r="BK176" s="174">
        <f>SUM(BK177:BK182)</f>
        <v>0</v>
      </c>
    </row>
    <row r="177" spans="2:65" s="1" customFormat="1" ht="22.5" customHeight="1">
      <c r="B177" s="38"/>
      <c r="C177" s="176" t="s">
        <v>11</v>
      </c>
      <c r="D177" s="176" t="s">
        <v>185</v>
      </c>
      <c r="E177" s="177" t="s">
        <v>386</v>
      </c>
      <c r="F177" s="298" t="s">
        <v>387</v>
      </c>
      <c r="G177" s="298"/>
      <c r="H177" s="298"/>
      <c r="I177" s="298"/>
      <c r="J177" s="178" t="s">
        <v>363</v>
      </c>
      <c r="K177" s="179">
        <v>1</v>
      </c>
      <c r="L177" s="180">
        <v>0</v>
      </c>
      <c r="M177" s="299">
        <v>0</v>
      </c>
      <c r="N177" s="300"/>
      <c r="O177" s="300"/>
      <c r="P177" s="279">
        <f>ROUND(V177*K177,2)</f>
        <v>0</v>
      </c>
      <c r="Q177" s="279"/>
      <c r="R177" s="40"/>
      <c r="T177" s="181" t="s">
        <v>26</v>
      </c>
      <c r="U177" s="47" t="s">
        <v>53</v>
      </c>
      <c r="V177" s="127">
        <f>L177+M177</f>
        <v>0</v>
      </c>
      <c r="W177" s="127">
        <f>ROUND(L177*K177,2)</f>
        <v>0</v>
      </c>
      <c r="X177" s="127">
        <f>ROUND(M177*K177,2)</f>
        <v>0</v>
      </c>
      <c r="Y177" s="39"/>
      <c r="Z177" s="182">
        <f>Y177*K177</f>
        <v>0</v>
      </c>
      <c r="AA177" s="182">
        <v>0</v>
      </c>
      <c r="AB177" s="182">
        <f>AA177*K177</f>
        <v>0</v>
      </c>
      <c r="AC177" s="182">
        <v>0</v>
      </c>
      <c r="AD177" s="183">
        <f>AC177*K177</f>
        <v>0</v>
      </c>
      <c r="AR177" s="21" t="s">
        <v>364</v>
      </c>
      <c r="AT177" s="21" t="s">
        <v>185</v>
      </c>
      <c r="AU177" s="21" t="s">
        <v>128</v>
      </c>
      <c r="AY177" s="21" t="s">
        <v>184</v>
      </c>
      <c r="BE177" s="114">
        <f>IF(U177="základní",P177,0)</f>
        <v>0</v>
      </c>
      <c r="BF177" s="114">
        <f>IF(U177="snížená",P177,0)</f>
        <v>0</v>
      </c>
      <c r="BG177" s="114">
        <f>IF(U177="zákl. přenesená",P177,0)</f>
        <v>0</v>
      </c>
      <c r="BH177" s="114">
        <f>IF(U177="sníž. přenesená",P177,0)</f>
        <v>0</v>
      </c>
      <c r="BI177" s="114">
        <f>IF(U177="nulová",P177,0)</f>
        <v>0</v>
      </c>
      <c r="BJ177" s="21" t="s">
        <v>27</v>
      </c>
      <c r="BK177" s="114">
        <f>ROUND(V177*K177,2)</f>
        <v>0</v>
      </c>
      <c r="BL177" s="21" t="s">
        <v>364</v>
      </c>
      <c r="BM177" s="21" t="s">
        <v>463</v>
      </c>
    </row>
    <row r="178" spans="2:65" s="12" customFormat="1" ht="31.5" customHeight="1">
      <c r="B178" s="200"/>
      <c r="C178" s="201"/>
      <c r="D178" s="201"/>
      <c r="E178" s="202" t="s">
        <v>26</v>
      </c>
      <c r="F178" s="294" t="s">
        <v>464</v>
      </c>
      <c r="G178" s="295"/>
      <c r="H178" s="295"/>
      <c r="I178" s="295"/>
      <c r="J178" s="201"/>
      <c r="K178" s="203" t="s">
        <v>26</v>
      </c>
      <c r="L178" s="201"/>
      <c r="M178" s="201"/>
      <c r="N178" s="201"/>
      <c r="O178" s="201"/>
      <c r="P178" s="201"/>
      <c r="Q178" s="201"/>
      <c r="R178" s="204"/>
      <c r="T178" s="205"/>
      <c r="U178" s="201"/>
      <c r="V178" s="201"/>
      <c r="W178" s="201"/>
      <c r="X178" s="201"/>
      <c r="Y178" s="201"/>
      <c r="Z178" s="201"/>
      <c r="AA178" s="201"/>
      <c r="AB178" s="201"/>
      <c r="AC178" s="201"/>
      <c r="AD178" s="206"/>
      <c r="AT178" s="207" t="s">
        <v>192</v>
      </c>
      <c r="AU178" s="207" t="s">
        <v>128</v>
      </c>
      <c r="AV178" s="12" t="s">
        <v>27</v>
      </c>
      <c r="AW178" s="12" t="s">
        <v>7</v>
      </c>
      <c r="AX178" s="12" t="s">
        <v>90</v>
      </c>
      <c r="AY178" s="207" t="s">
        <v>184</v>
      </c>
    </row>
    <row r="179" spans="2:65" s="10" customFormat="1" ht="31.5" customHeight="1">
      <c r="B179" s="184"/>
      <c r="C179" s="185"/>
      <c r="D179" s="185"/>
      <c r="E179" s="186" t="s">
        <v>26</v>
      </c>
      <c r="F179" s="296" t="s">
        <v>465</v>
      </c>
      <c r="G179" s="297"/>
      <c r="H179" s="297"/>
      <c r="I179" s="297"/>
      <c r="J179" s="185"/>
      <c r="K179" s="187">
        <v>1</v>
      </c>
      <c r="L179" s="185"/>
      <c r="M179" s="185"/>
      <c r="N179" s="185"/>
      <c r="O179" s="185"/>
      <c r="P179" s="185"/>
      <c r="Q179" s="185"/>
      <c r="R179" s="188"/>
      <c r="T179" s="189"/>
      <c r="U179" s="185"/>
      <c r="V179" s="185"/>
      <c r="W179" s="185"/>
      <c r="X179" s="185"/>
      <c r="Y179" s="185"/>
      <c r="Z179" s="185"/>
      <c r="AA179" s="185"/>
      <c r="AB179" s="185"/>
      <c r="AC179" s="185"/>
      <c r="AD179" s="190"/>
      <c r="AT179" s="191" t="s">
        <v>192</v>
      </c>
      <c r="AU179" s="191" t="s">
        <v>128</v>
      </c>
      <c r="AV179" s="10" t="s">
        <v>128</v>
      </c>
      <c r="AW179" s="10" t="s">
        <v>7</v>
      </c>
      <c r="AX179" s="10" t="s">
        <v>27</v>
      </c>
      <c r="AY179" s="191" t="s">
        <v>184</v>
      </c>
    </row>
    <row r="180" spans="2:65" s="1" customFormat="1" ht="22.5" customHeight="1">
      <c r="B180" s="38"/>
      <c r="C180" s="176" t="s">
        <v>296</v>
      </c>
      <c r="D180" s="176" t="s">
        <v>185</v>
      </c>
      <c r="E180" s="177" t="s">
        <v>392</v>
      </c>
      <c r="F180" s="298" t="s">
        <v>393</v>
      </c>
      <c r="G180" s="298"/>
      <c r="H180" s="298"/>
      <c r="I180" s="298"/>
      <c r="J180" s="178" t="s">
        <v>363</v>
      </c>
      <c r="K180" s="179">
        <v>1</v>
      </c>
      <c r="L180" s="180">
        <v>0</v>
      </c>
      <c r="M180" s="299">
        <v>0</v>
      </c>
      <c r="N180" s="300"/>
      <c r="O180" s="300"/>
      <c r="P180" s="279">
        <f>ROUND(V180*K180,2)</f>
        <v>0</v>
      </c>
      <c r="Q180" s="279"/>
      <c r="R180" s="40"/>
      <c r="T180" s="181" t="s">
        <v>26</v>
      </c>
      <c r="U180" s="47" t="s">
        <v>53</v>
      </c>
      <c r="V180" s="127">
        <f>L180+M180</f>
        <v>0</v>
      </c>
      <c r="W180" s="127">
        <f>ROUND(L180*K180,2)</f>
        <v>0</v>
      </c>
      <c r="X180" s="127">
        <f>ROUND(M180*K180,2)</f>
        <v>0</v>
      </c>
      <c r="Y180" s="39"/>
      <c r="Z180" s="182">
        <f>Y180*K180</f>
        <v>0</v>
      </c>
      <c r="AA180" s="182">
        <v>0</v>
      </c>
      <c r="AB180" s="182">
        <f>AA180*K180</f>
        <v>0</v>
      </c>
      <c r="AC180" s="182">
        <v>0</v>
      </c>
      <c r="AD180" s="183">
        <f>AC180*K180</f>
        <v>0</v>
      </c>
      <c r="AR180" s="21" t="s">
        <v>364</v>
      </c>
      <c r="AT180" s="21" t="s">
        <v>185</v>
      </c>
      <c r="AU180" s="21" t="s">
        <v>128</v>
      </c>
      <c r="AY180" s="21" t="s">
        <v>184</v>
      </c>
      <c r="BE180" s="114">
        <f>IF(U180="základní",P180,0)</f>
        <v>0</v>
      </c>
      <c r="BF180" s="114">
        <f>IF(U180="snížená",P180,0)</f>
        <v>0</v>
      </c>
      <c r="BG180" s="114">
        <f>IF(U180="zákl. přenesená",P180,0)</f>
        <v>0</v>
      </c>
      <c r="BH180" s="114">
        <f>IF(U180="sníž. přenesená",P180,0)</f>
        <v>0</v>
      </c>
      <c r="BI180" s="114">
        <f>IF(U180="nulová",P180,0)</f>
        <v>0</v>
      </c>
      <c r="BJ180" s="21" t="s">
        <v>27</v>
      </c>
      <c r="BK180" s="114">
        <f>ROUND(V180*K180,2)</f>
        <v>0</v>
      </c>
      <c r="BL180" s="21" t="s">
        <v>364</v>
      </c>
      <c r="BM180" s="21" t="s">
        <v>466</v>
      </c>
    </row>
    <row r="181" spans="2:65" s="12" customFormat="1" ht="31.5" customHeight="1">
      <c r="B181" s="200"/>
      <c r="C181" s="201"/>
      <c r="D181" s="201"/>
      <c r="E181" s="202" t="s">
        <v>26</v>
      </c>
      <c r="F181" s="294" t="s">
        <v>467</v>
      </c>
      <c r="G181" s="295"/>
      <c r="H181" s="295"/>
      <c r="I181" s="295"/>
      <c r="J181" s="201"/>
      <c r="K181" s="203" t="s">
        <v>26</v>
      </c>
      <c r="L181" s="201"/>
      <c r="M181" s="201"/>
      <c r="N181" s="201"/>
      <c r="O181" s="201"/>
      <c r="P181" s="201"/>
      <c r="Q181" s="201"/>
      <c r="R181" s="204"/>
      <c r="T181" s="205"/>
      <c r="U181" s="201"/>
      <c r="V181" s="201"/>
      <c r="W181" s="201"/>
      <c r="X181" s="201"/>
      <c r="Y181" s="201"/>
      <c r="Z181" s="201"/>
      <c r="AA181" s="201"/>
      <c r="AB181" s="201"/>
      <c r="AC181" s="201"/>
      <c r="AD181" s="206"/>
      <c r="AT181" s="207" t="s">
        <v>192</v>
      </c>
      <c r="AU181" s="207" t="s">
        <v>128</v>
      </c>
      <c r="AV181" s="12" t="s">
        <v>27</v>
      </c>
      <c r="AW181" s="12" t="s">
        <v>7</v>
      </c>
      <c r="AX181" s="12" t="s">
        <v>90</v>
      </c>
      <c r="AY181" s="207" t="s">
        <v>184</v>
      </c>
    </row>
    <row r="182" spans="2:65" s="10" customFormat="1" ht="31.5" customHeight="1">
      <c r="B182" s="184"/>
      <c r="C182" s="185"/>
      <c r="D182" s="185"/>
      <c r="E182" s="186" t="s">
        <v>26</v>
      </c>
      <c r="F182" s="296" t="s">
        <v>468</v>
      </c>
      <c r="G182" s="297"/>
      <c r="H182" s="297"/>
      <c r="I182" s="297"/>
      <c r="J182" s="185"/>
      <c r="K182" s="187">
        <v>1</v>
      </c>
      <c r="L182" s="185"/>
      <c r="M182" s="185"/>
      <c r="N182" s="185"/>
      <c r="O182" s="185"/>
      <c r="P182" s="185"/>
      <c r="Q182" s="185"/>
      <c r="R182" s="188"/>
      <c r="T182" s="189"/>
      <c r="U182" s="185"/>
      <c r="V182" s="185"/>
      <c r="W182" s="185"/>
      <c r="X182" s="185"/>
      <c r="Y182" s="185"/>
      <c r="Z182" s="185"/>
      <c r="AA182" s="185"/>
      <c r="AB182" s="185"/>
      <c r="AC182" s="185"/>
      <c r="AD182" s="190"/>
      <c r="AT182" s="191" t="s">
        <v>192</v>
      </c>
      <c r="AU182" s="191" t="s">
        <v>128</v>
      </c>
      <c r="AV182" s="10" t="s">
        <v>128</v>
      </c>
      <c r="AW182" s="10" t="s">
        <v>7</v>
      </c>
      <c r="AX182" s="10" t="s">
        <v>27</v>
      </c>
      <c r="AY182" s="191" t="s">
        <v>184</v>
      </c>
    </row>
    <row r="183" spans="2:65" s="1" customFormat="1" ht="49.95" customHeight="1">
      <c r="B183" s="38"/>
      <c r="C183" s="39"/>
      <c r="D183" s="166" t="s">
        <v>397</v>
      </c>
      <c r="E183" s="39"/>
      <c r="F183" s="39"/>
      <c r="G183" s="39"/>
      <c r="H183" s="39"/>
      <c r="I183" s="39"/>
      <c r="J183" s="39"/>
      <c r="K183" s="39"/>
      <c r="L183" s="39"/>
      <c r="M183" s="292">
        <f>BK183</f>
        <v>0</v>
      </c>
      <c r="N183" s="293"/>
      <c r="O183" s="293"/>
      <c r="P183" s="293"/>
      <c r="Q183" s="293"/>
      <c r="R183" s="40"/>
      <c r="T183" s="149"/>
      <c r="U183" s="39"/>
      <c r="V183" s="39"/>
      <c r="W183" s="169">
        <f>SUM(W184:W188)</f>
        <v>0</v>
      </c>
      <c r="X183" s="169">
        <f>SUM(X184:X188)</f>
        <v>0</v>
      </c>
      <c r="Y183" s="39"/>
      <c r="Z183" s="39"/>
      <c r="AA183" s="39"/>
      <c r="AB183" s="39"/>
      <c r="AC183" s="39"/>
      <c r="AD183" s="81"/>
      <c r="AT183" s="21" t="s">
        <v>89</v>
      </c>
      <c r="AU183" s="21" t="s">
        <v>90</v>
      </c>
      <c r="AY183" s="21" t="s">
        <v>398</v>
      </c>
      <c r="BK183" s="114">
        <f>SUM(BK184:BK188)</f>
        <v>0</v>
      </c>
    </row>
    <row r="184" spans="2:65" s="1" customFormat="1" ht="22.35" customHeight="1">
      <c r="B184" s="38"/>
      <c r="C184" s="213" t="s">
        <v>26</v>
      </c>
      <c r="D184" s="213" t="s">
        <v>185</v>
      </c>
      <c r="E184" s="214" t="s">
        <v>26</v>
      </c>
      <c r="F184" s="278" t="s">
        <v>26</v>
      </c>
      <c r="G184" s="278"/>
      <c r="H184" s="278"/>
      <c r="I184" s="278"/>
      <c r="J184" s="215" t="s">
        <v>26</v>
      </c>
      <c r="K184" s="216"/>
      <c r="L184" s="216"/>
      <c r="M184" s="280"/>
      <c r="N184" s="281"/>
      <c r="O184" s="281"/>
      <c r="P184" s="279">
        <f>BK184</f>
        <v>0</v>
      </c>
      <c r="Q184" s="279"/>
      <c r="R184" s="40"/>
      <c r="T184" s="181" t="s">
        <v>26</v>
      </c>
      <c r="U184" s="217" t="s">
        <v>53</v>
      </c>
      <c r="V184" s="127">
        <f>L184+M184</f>
        <v>0</v>
      </c>
      <c r="W184" s="131">
        <f>L184*K184</f>
        <v>0</v>
      </c>
      <c r="X184" s="131">
        <f>M184*K184</f>
        <v>0</v>
      </c>
      <c r="Y184" s="39"/>
      <c r="Z184" s="39"/>
      <c r="AA184" s="39"/>
      <c r="AB184" s="39"/>
      <c r="AC184" s="39"/>
      <c r="AD184" s="81"/>
      <c r="AT184" s="21" t="s">
        <v>398</v>
      </c>
      <c r="AU184" s="21" t="s">
        <v>27</v>
      </c>
      <c r="AY184" s="21" t="s">
        <v>398</v>
      </c>
      <c r="BE184" s="114">
        <f>IF(U184="základní",P184,0)</f>
        <v>0</v>
      </c>
      <c r="BF184" s="114">
        <f>IF(U184="snížená",P184,0)</f>
        <v>0</v>
      </c>
      <c r="BG184" s="114">
        <f>IF(U184="zákl. přenesená",P184,0)</f>
        <v>0</v>
      </c>
      <c r="BH184" s="114">
        <f>IF(U184="sníž. přenesená",P184,0)</f>
        <v>0</v>
      </c>
      <c r="BI184" s="114">
        <f>IF(U184="nulová",P184,0)</f>
        <v>0</v>
      </c>
      <c r="BJ184" s="21" t="s">
        <v>27</v>
      </c>
      <c r="BK184" s="114">
        <f>V184*K184</f>
        <v>0</v>
      </c>
    </row>
    <row r="185" spans="2:65" s="1" customFormat="1" ht="22.35" customHeight="1">
      <c r="B185" s="38"/>
      <c r="C185" s="213" t="s">
        <v>26</v>
      </c>
      <c r="D185" s="213" t="s">
        <v>185</v>
      </c>
      <c r="E185" s="214" t="s">
        <v>26</v>
      </c>
      <c r="F185" s="278" t="s">
        <v>26</v>
      </c>
      <c r="G185" s="278"/>
      <c r="H185" s="278"/>
      <c r="I185" s="278"/>
      <c r="J185" s="215" t="s">
        <v>26</v>
      </c>
      <c r="K185" s="216"/>
      <c r="L185" s="216"/>
      <c r="M185" s="280"/>
      <c r="N185" s="281"/>
      <c r="O185" s="281"/>
      <c r="P185" s="279">
        <f>BK185</f>
        <v>0</v>
      </c>
      <c r="Q185" s="279"/>
      <c r="R185" s="40"/>
      <c r="T185" s="181" t="s">
        <v>26</v>
      </c>
      <c r="U185" s="217" t="s">
        <v>53</v>
      </c>
      <c r="V185" s="127">
        <f>L185+M185</f>
        <v>0</v>
      </c>
      <c r="W185" s="131">
        <f>L185*K185</f>
        <v>0</v>
      </c>
      <c r="X185" s="131">
        <f>M185*K185</f>
        <v>0</v>
      </c>
      <c r="Y185" s="39"/>
      <c r="Z185" s="39"/>
      <c r="AA185" s="39"/>
      <c r="AB185" s="39"/>
      <c r="AC185" s="39"/>
      <c r="AD185" s="81"/>
      <c r="AT185" s="21" t="s">
        <v>398</v>
      </c>
      <c r="AU185" s="21" t="s">
        <v>27</v>
      </c>
      <c r="AY185" s="21" t="s">
        <v>398</v>
      </c>
      <c r="BE185" s="114">
        <f>IF(U185="základní",P185,0)</f>
        <v>0</v>
      </c>
      <c r="BF185" s="114">
        <f>IF(U185="snížená",P185,0)</f>
        <v>0</v>
      </c>
      <c r="BG185" s="114">
        <f>IF(U185="zákl. přenesená",P185,0)</f>
        <v>0</v>
      </c>
      <c r="BH185" s="114">
        <f>IF(U185="sníž. přenesená",P185,0)</f>
        <v>0</v>
      </c>
      <c r="BI185" s="114">
        <f>IF(U185="nulová",P185,0)</f>
        <v>0</v>
      </c>
      <c r="BJ185" s="21" t="s">
        <v>27</v>
      </c>
      <c r="BK185" s="114">
        <f>V185*K185</f>
        <v>0</v>
      </c>
    </row>
    <row r="186" spans="2:65" s="1" customFormat="1" ht="22.35" customHeight="1">
      <c r="B186" s="38"/>
      <c r="C186" s="213" t="s">
        <v>26</v>
      </c>
      <c r="D186" s="213" t="s">
        <v>185</v>
      </c>
      <c r="E186" s="214" t="s">
        <v>26</v>
      </c>
      <c r="F186" s="278" t="s">
        <v>26</v>
      </c>
      <c r="G186" s="278"/>
      <c r="H186" s="278"/>
      <c r="I186" s="278"/>
      <c r="J186" s="215" t="s">
        <v>26</v>
      </c>
      <c r="K186" s="216"/>
      <c r="L186" s="216"/>
      <c r="M186" s="280"/>
      <c r="N186" s="281"/>
      <c r="O186" s="281"/>
      <c r="P186" s="279">
        <f>BK186</f>
        <v>0</v>
      </c>
      <c r="Q186" s="279"/>
      <c r="R186" s="40"/>
      <c r="T186" s="181" t="s">
        <v>26</v>
      </c>
      <c r="U186" s="217" t="s">
        <v>53</v>
      </c>
      <c r="V186" s="127">
        <f>L186+M186</f>
        <v>0</v>
      </c>
      <c r="W186" s="131">
        <f>L186*K186</f>
        <v>0</v>
      </c>
      <c r="X186" s="131">
        <f>M186*K186</f>
        <v>0</v>
      </c>
      <c r="Y186" s="39"/>
      <c r="Z186" s="39"/>
      <c r="AA186" s="39"/>
      <c r="AB186" s="39"/>
      <c r="AC186" s="39"/>
      <c r="AD186" s="81"/>
      <c r="AT186" s="21" t="s">
        <v>398</v>
      </c>
      <c r="AU186" s="21" t="s">
        <v>27</v>
      </c>
      <c r="AY186" s="21" t="s">
        <v>398</v>
      </c>
      <c r="BE186" s="114">
        <f>IF(U186="základní",P186,0)</f>
        <v>0</v>
      </c>
      <c r="BF186" s="114">
        <f>IF(U186="snížená",P186,0)</f>
        <v>0</v>
      </c>
      <c r="BG186" s="114">
        <f>IF(U186="zákl. přenesená",P186,0)</f>
        <v>0</v>
      </c>
      <c r="BH186" s="114">
        <f>IF(U186="sníž. přenesená",P186,0)</f>
        <v>0</v>
      </c>
      <c r="BI186" s="114">
        <f>IF(U186="nulová",P186,0)</f>
        <v>0</v>
      </c>
      <c r="BJ186" s="21" t="s">
        <v>27</v>
      </c>
      <c r="BK186" s="114">
        <f>V186*K186</f>
        <v>0</v>
      </c>
    </row>
    <row r="187" spans="2:65" s="1" customFormat="1" ht="22.35" customHeight="1">
      <c r="B187" s="38"/>
      <c r="C187" s="213" t="s">
        <v>26</v>
      </c>
      <c r="D187" s="213" t="s">
        <v>185</v>
      </c>
      <c r="E187" s="214" t="s">
        <v>26</v>
      </c>
      <c r="F187" s="278" t="s">
        <v>26</v>
      </c>
      <c r="G187" s="278"/>
      <c r="H187" s="278"/>
      <c r="I187" s="278"/>
      <c r="J187" s="215" t="s">
        <v>26</v>
      </c>
      <c r="K187" s="216"/>
      <c r="L187" s="216"/>
      <c r="M187" s="280"/>
      <c r="N187" s="281"/>
      <c r="O187" s="281"/>
      <c r="P187" s="279">
        <f>BK187</f>
        <v>0</v>
      </c>
      <c r="Q187" s="279"/>
      <c r="R187" s="40"/>
      <c r="T187" s="181" t="s">
        <v>26</v>
      </c>
      <c r="U187" s="217" t="s">
        <v>53</v>
      </c>
      <c r="V187" s="127">
        <f>L187+M187</f>
        <v>0</v>
      </c>
      <c r="W187" s="131">
        <f>L187*K187</f>
        <v>0</v>
      </c>
      <c r="X187" s="131">
        <f>M187*K187</f>
        <v>0</v>
      </c>
      <c r="Y187" s="39"/>
      <c r="Z187" s="39"/>
      <c r="AA187" s="39"/>
      <c r="AB187" s="39"/>
      <c r="AC187" s="39"/>
      <c r="AD187" s="81"/>
      <c r="AT187" s="21" t="s">
        <v>398</v>
      </c>
      <c r="AU187" s="21" t="s">
        <v>27</v>
      </c>
      <c r="AY187" s="21" t="s">
        <v>398</v>
      </c>
      <c r="BE187" s="114">
        <f>IF(U187="základní",P187,0)</f>
        <v>0</v>
      </c>
      <c r="BF187" s="114">
        <f>IF(U187="snížená",P187,0)</f>
        <v>0</v>
      </c>
      <c r="BG187" s="114">
        <f>IF(U187="zákl. přenesená",P187,0)</f>
        <v>0</v>
      </c>
      <c r="BH187" s="114">
        <f>IF(U187="sníž. přenesená",P187,0)</f>
        <v>0</v>
      </c>
      <c r="BI187" s="114">
        <f>IF(U187="nulová",P187,0)</f>
        <v>0</v>
      </c>
      <c r="BJ187" s="21" t="s">
        <v>27</v>
      </c>
      <c r="BK187" s="114">
        <f>V187*K187</f>
        <v>0</v>
      </c>
    </row>
    <row r="188" spans="2:65" s="1" customFormat="1" ht="22.35" customHeight="1">
      <c r="B188" s="38"/>
      <c r="C188" s="213" t="s">
        <v>26</v>
      </c>
      <c r="D188" s="213" t="s">
        <v>185</v>
      </c>
      <c r="E188" s="214" t="s">
        <v>26</v>
      </c>
      <c r="F188" s="278" t="s">
        <v>26</v>
      </c>
      <c r="G188" s="278"/>
      <c r="H188" s="278"/>
      <c r="I188" s="278"/>
      <c r="J188" s="215" t="s">
        <v>26</v>
      </c>
      <c r="K188" s="216"/>
      <c r="L188" s="216"/>
      <c r="M188" s="280"/>
      <c r="N188" s="281"/>
      <c r="O188" s="281"/>
      <c r="P188" s="279">
        <f>BK188</f>
        <v>0</v>
      </c>
      <c r="Q188" s="279"/>
      <c r="R188" s="40"/>
      <c r="T188" s="181" t="s">
        <v>26</v>
      </c>
      <c r="U188" s="217" t="s">
        <v>53</v>
      </c>
      <c r="V188" s="218">
        <f>L188+M188</f>
        <v>0</v>
      </c>
      <c r="W188" s="219">
        <f>L188*K188</f>
        <v>0</v>
      </c>
      <c r="X188" s="219">
        <f>M188*K188</f>
        <v>0</v>
      </c>
      <c r="Y188" s="59"/>
      <c r="Z188" s="59"/>
      <c r="AA188" s="59"/>
      <c r="AB188" s="59"/>
      <c r="AC188" s="59"/>
      <c r="AD188" s="61"/>
      <c r="AT188" s="21" t="s">
        <v>398</v>
      </c>
      <c r="AU188" s="21" t="s">
        <v>27</v>
      </c>
      <c r="AY188" s="21" t="s">
        <v>398</v>
      </c>
      <c r="BE188" s="114">
        <f>IF(U188="základní",P188,0)</f>
        <v>0</v>
      </c>
      <c r="BF188" s="114">
        <f>IF(U188="snížená",P188,0)</f>
        <v>0</v>
      </c>
      <c r="BG188" s="114">
        <f>IF(U188="zákl. přenesená",P188,0)</f>
        <v>0</v>
      </c>
      <c r="BH188" s="114">
        <f>IF(U188="sníž. přenesená",P188,0)</f>
        <v>0</v>
      </c>
      <c r="BI188" s="114">
        <f>IF(U188="nulová",P188,0)</f>
        <v>0</v>
      </c>
      <c r="BJ188" s="21" t="s">
        <v>27</v>
      </c>
      <c r="BK188" s="114">
        <f>V188*K188</f>
        <v>0</v>
      </c>
    </row>
    <row r="189" spans="2:65" s="1" customFormat="1" ht="6.9" customHeight="1">
      <c r="B189" s="62"/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  <c r="N189" s="63"/>
      <c r="O189" s="63"/>
      <c r="P189" s="63"/>
      <c r="Q189" s="63"/>
      <c r="R189" s="64"/>
    </row>
  </sheetData>
  <sheetProtection password="CC35" sheet="1" objects="1" scenarios="1" formatCells="0" formatColumns="0" formatRows="0" sort="0" autoFilter="0"/>
  <mergeCells count="222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H42:J42"/>
    <mergeCell ref="N42:P42"/>
    <mergeCell ref="H43:J43"/>
    <mergeCell ref="N43:P43"/>
    <mergeCell ref="C76:Q76"/>
    <mergeCell ref="F78:P78"/>
    <mergeCell ref="F79:P79"/>
    <mergeCell ref="M81:P81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6:J96"/>
    <mergeCell ref="K96:L96"/>
    <mergeCell ref="M96:Q96"/>
    <mergeCell ref="H97:J97"/>
    <mergeCell ref="K97:L97"/>
    <mergeCell ref="M97:Q97"/>
    <mergeCell ref="H98:J98"/>
    <mergeCell ref="K98:L98"/>
    <mergeCell ref="M98:Q98"/>
    <mergeCell ref="H99:J99"/>
    <mergeCell ref="K99:L99"/>
    <mergeCell ref="M99:Q99"/>
    <mergeCell ref="M101:Q101"/>
    <mergeCell ref="D102:H102"/>
    <mergeCell ref="M102:Q102"/>
    <mergeCell ref="D103:H103"/>
    <mergeCell ref="M103:Q103"/>
    <mergeCell ref="D104:H104"/>
    <mergeCell ref="M104:Q104"/>
    <mergeCell ref="D105:H105"/>
    <mergeCell ref="M105:Q105"/>
    <mergeCell ref="D106:H106"/>
    <mergeCell ref="M106:Q106"/>
    <mergeCell ref="M107:Q107"/>
    <mergeCell ref="L109:Q109"/>
    <mergeCell ref="C115:Q115"/>
    <mergeCell ref="F117:P117"/>
    <mergeCell ref="F118:P118"/>
    <mergeCell ref="M120:P120"/>
    <mergeCell ref="M122:Q122"/>
    <mergeCell ref="M123:Q123"/>
    <mergeCell ref="F125:I125"/>
    <mergeCell ref="P125:Q125"/>
    <mergeCell ref="M125:O125"/>
    <mergeCell ref="F129:I129"/>
    <mergeCell ref="P129:Q129"/>
    <mergeCell ref="M129:O129"/>
    <mergeCell ref="F130:I130"/>
    <mergeCell ref="F131:I131"/>
    <mergeCell ref="P131:Q131"/>
    <mergeCell ref="M131:O131"/>
    <mergeCell ref="F132:I132"/>
    <mergeCell ref="F133:I133"/>
    <mergeCell ref="P133:Q133"/>
    <mergeCell ref="M133:O133"/>
    <mergeCell ref="F134:I134"/>
    <mergeCell ref="F135:I135"/>
    <mergeCell ref="P135:Q135"/>
    <mergeCell ref="M135:O135"/>
    <mergeCell ref="F136:I136"/>
    <mergeCell ref="F137:I137"/>
    <mergeCell ref="P137:Q137"/>
    <mergeCell ref="M137:O137"/>
    <mergeCell ref="F138:I138"/>
    <mergeCell ref="F139:I139"/>
    <mergeCell ref="P139:Q139"/>
    <mergeCell ref="M139:O139"/>
    <mergeCell ref="F140:I140"/>
    <mergeCell ref="F141:I141"/>
    <mergeCell ref="P141:Q141"/>
    <mergeCell ref="M141:O141"/>
    <mergeCell ref="F142:I142"/>
    <mergeCell ref="F143:I143"/>
    <mergeCell ref="P143:Q143"/>
    <mergeCell ref="M143:O143"/>
    <mergeCell ref="F144:I144"/>
    <mergeCell ref="F146:I146"/>
    <mergeCell ref="P146:Q146"/>
    <mergeCell ref="M146:O146"/>
    <mergeCell ref="F147:I147"/>
    <mergeCell ref="F148:I148"/>
    <mergeCell ref="P148:Q148"/>
    <mergeCell ref="M148:O148"/>
    <mergeCell ref="F149:I149"/>
    <mergeCell ref="F151:I151"/>
    <mergeCell ref="P151:Q151"/>
    <mergeCell ref="M151:O151"/>
    <mergeCell ref="F152:I152"/>
    <mergeCell ref="F153:I153"/>
    <mergeCell ref="P153:Q153"/>
    <mergeCell ref="M153:O153"/>
    <mergeCell ref="F154:I154"/>
    <mergeCell ref="F155:I155"/>
    <mergeCell ref="P155:Q155"/>
    <mergeCell ref="M155:O155"/>
    <mergeCell ref="F156:I156"/>
    <mergeCell ref="F157:I157"/>
    <mergeCell ref="P157:Q157"/>
    <mergeCell ref="M157:O157"/>
    <mergeCell ref="F158:I158"/>
    <mergeCell ref="F160:I160"/>
    <mergeCell ref="P160:Q160"/>
    <mergeCell ref="M160:O160"/>
    <mergeCell ref="F161:I161"/>
    <mergeCell ref="F163:I163"/>
    <mergeCell ref="P163:Q163"/>
    <mergeCell ref="M163:O163"/>
    <mergeCell ref="F164:I164"/>
    <mergeCell ref="P164:Q164"/>
    <mergeCell ref="M164:O164"/>
    <mergeCell ref="F167:I167"/>
    <mergeCell ref="P167:Q167"/>
    <mergeCell ref="M167:O167"/>
    <mergeCell ref="F168:I168"/>
    <mergeCell ref="F169:I169"/>
    <mergeCell ref="P169:Q169"/>
    <mergeCell ref="M169:O169"/>
    <mergeCell ref="F170:I170"/>
    <mergeCell ref="F171:I171"/>
    <mergeCell ref="F173:I173"/>
    <mergeCell ref="P173:Q173"/>
    <mergeCell ref="M173:O173"/>
    <mergeCell ref="M184:O184"/>
    <mergeCell ref="F185:I185"/>
    <mergeCell ref="P185:Q185"/>
    <mergeCell ref="M185:O185"/>
    <mergeCell ref="F186:I186"/>
    <mergeCell ref="P186:Q186"/>
    <mergeCell ref="M186:O186"/>
    <mergeCell ref="F174:I174"/>
    <mergeCell ref="F175:I175"/>
    <mergeCell ref="F177:I177"/>
    <mergeCell ref="P177:Q177"/>
    <mergeCell ref="M177:O177"/>
    <mergeCell ref="F178:I178"/>
    <mergeCell ref="F179:I179"/>
    <mergeCell ref="F180:I180"/>
    <mergeCell ref="P180:Q180"/>
    <mergeCell ref="M180:O180"/>
    <mergeCell ref="H1:K1"/>
    <mergeCell ref="S2:AF2"/>
    <mergeCell ref="F187:I187"/>
    <mergeCell ref="P187:Q187"/>
    <mergeCell ref="M187:O187"/>
    <mergeCell ref="F188:I188"/>
    <mergeCell ref="P188:Q188"/>
    <mergeCell ref="M188:O188"/>
    <mergeCell ref="M126:Q126"/>
    <mergeCell ref="M127:Q127"/>
    <mergeCell ref="M128:Q128"/>
    <mergeCell ref="M145:Q145"/>
    <mergeCell ref="M150:Q150"/>
    <mergeCell ref="M159:Q159"/>
    <mergeCell ref="M162:Q162"/>
    <mergeCell ref="M165:Q165"/>
    <mergeCell ref="M166:Q166"/>
    <mergeCell ref="M172:Q172"/>
    <mergeCell ref="M176:Q176"/>
    <mergeCell ref="M183:Q183"/>
    <mergeCell ref="F181:I181"/>
    <mergeCell ref="F182:I182"/>
    <mergeCell ref="F184:I184"/>
    <mergeCell ref="P184:Q184"/>
  </mergeCells>
  <dataValidations count="2">
    <dataValidation type="list" allowBlank="1" showInputMessage="1" showErrorMessage="1" error="Povoleny jsou hodnoty K, M." sqref="D184:D189">
      <formula1>"K, M"</formula1>
    </dataValidation>
    <dataValidation type="list" allowBlank="1" showInputMessage="1" showErrorMessage="1" error="Povoleny jsou hodnoty základní, snížená, zákl. přenesená, sníž. přenesená, nulová." sqref="U184:U189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40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44" max="65" width="9.28515625" hidden="1"/>
  </cols>
  <sheetData>
    <row r="1" spans="1:66" ht="21.75" customHeight="1">
      <c r="A1" s="123"/>
      <c r="B1" s="15"/>
      <c r="C1" s="15"/>
      <c r="D1" s="16" t="s">
        <v>1</v>
      </c>
      <c r="E1" s="15"/>
      <c r="F1" s="17" t="s">
        <v>123</v>
      </c>
      <c r="G1" s="17"/>
      <c r="H1" s="277" t="s">
        <v>124</v>
      </c>
      <c r="I1" s="277"/>
      <c r="J1" s="277"/>
      <c r="K1" s="277"/>
      <c r="L1" s="17" t="s">
        <v>125</v>
      </c>
      <c r="M1" s="15"/>
      <c r="N1" s="15"/>
      <c r="O1" s="16" t="s">
        <v>126</v>
      </c>
      <c r="P1" s="15"/>
      <c r="Q1" s="15"/>
      <c r="R1" s="15"/>
      <c r="S1" s="17" t="s">
        <v>127</v>
      </c>
      <c r="T1" s="17"/>
      <c r="U1" s="123"/>
      <c r="V1" s="123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" customHeight="1">
      <c r="C2" s="263" t="s">
        <v>8</v>
      </c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S2" s="229" t="s">
        <v>9</v>
      </c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T2" s="21" t="s">
        <v>104</v>
      </c>
      <c r="AZ2" s="220" t="s">
        <v>469</v>
      </c>
      <c r="BA2" s="220" t="s">
        <v>470</v>
      </c>
      <c r="BB2" s="220" t="s">
        <v>26</v>
      </c>
      <c r="BC2" s="220" t="s">
        <v>471</v>
      </c>
      <c r="BD2" s="220" t="s">
        <v>128</v>
      </c>
    </row>
    <row r="3" spans="1:66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128</v>
      </c>
    </row>
    <row r="4" spans="1:66" ht="36.9" customHeight="1">
      <c r="B4" s="25"/>
      <c r="C4" s="256" t="s">
        <v>129</v>
      </c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6"/>
      <c r="T4" s="27" t="s">
        <v>14</v>
      </c>
      <c r="AT4" s="21" t="s">
        <v>6</v>
      </c>
    </row>
    <row r="5" spans="1:66" ht="6.9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20</v>
      </c>
      <c r="E6" s="29"/>
      <c r="F6" s="312" t="str">
        <f>'Rekapitulace stavby'!K6</f>
        <v>Rekonstrukce turistického chodníku ,,Růžová hora - Sněžka´´</v>
      </c>
      <c r="G6" s="313"/>
      <c r="H6" s="313"/>
      <c r="I6" s="313"/>
      <c r="J6" s="313"/>
      <c r="K6" s="313"/>
      <c r="L6" s="313"/>
      <c r="M6" s="313"/>
      <c r="N6" s="313"/>
      <c r="O6" s="313"/>
      <c r="P6" s="313"/>
      <c r="Q6" s="29"/>
      <c r="R6" s="26"/>
    </row>
    <row r="7" spans="1:66" s="1" customFormat="1" ht="32.85" customHeight="1">
      <c r="B7" s="38"/>
      <c r="C7" s="39"/>
      <c r="D7" s="32" t="s">
        <v>130</v>
      </c>
      <c r="E7" s="39"/>
      <c r="F7" s="269" t="s">
        <v>472</v>
      </c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9"/>
      <c r="R7" s="40"/>
    </row>
    <row r="8" spans="1:66" s="1" customFormat="1" ht="14.4" customHeight="1">
      <c r="B8" s="38"/>
      <c r="C8" s="39"/>
      <c r="D8" s="33" t="s">
        <v>23</v>
      </c>
      <c r="E8" s="39"/>
      <c r="F8" s="31" t="s">
        <v>24</v>
      </c>
      <c r="G8" s="39"/>
      <c r="H8" s="39"/>
      <c r="I8" s="39"/>
      <c r="J8" s="39"/>
      <c r="K8" s="39"/>
      <c r="L8" s="39"/>
      <c r="M8" s="33" t="s">
        <v>25</v>
      </c>
      <c r="N8" s="39"/>
      <c r="O8" s="31" t="s">
        <v>26</v>
      </c>
      <c r="P8" s="39"/>
      <c r="Q8" s="39"/>
      <c r="R8" s="40"/>
    </row>
    <row r="9" spans="1:66" s="1" customFormat="1" ht="14.4" customHeight="1">
      <c r="B9" s="38"/>
      <c r="C9" s="39"/>
      <c r="D9" s="33" t="s">
        <v>28</v>
      </c>
      <c r="E9" s="39"/>
      <c r="F9" s="31" t="s">
        <v>29</v>
      </c>
      <c r="G9" s="39"/>
      <c r="H9" s="39"/>
      <c r="I9" s="39"/>
      <c r="J9" s="39"/>
      <c r="K9" s="39"/>
      <c r="L9" s="39"/>
      <c r="M9" s="33" t="s">
        <v>30</v>
      </c>
      <c r="N9" s="39"/>
      <c r="O9" s="325" t="str">
        <f>'Rekapitulace stavby'!AN8</f>
        <v>13. 8. 2017</v>
      </c>
      <c r="P9" s="308"/>
      <c r="Q9" s="39"/>
      <c r="R9" s="40"/>
    </row>
    <row r="10" spans="1:66" s="1" customFormat="1" ht="10.95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" customHeight="1">
      <c r="B11" s="38"/>
      <c r="C11" s="39"/>
      <c r="D11" s="33" t="s">
        <v>34</v>
      </c>
      <c r="E11" s="39"/>
      <c r="F11" s="39"/>
      <c r="G11" s="39"/>
      <c r="H11" s="39"/>
      <c r="I11" s="39"/>
      <c r="J11" s="39"/>
      <c r="K11" s="39"/>
      <c r="L11" s="39"/>
      <c r="M11" s="33" t="s">
        <v>35</v>
      </c>
      <c r="N11" s="39"/>
      <c r="O11" s="267" t="s">
        <v>36</v>
      </c>
      <c r="P11" s="267"/>
      <c r="Q11" s="39"/>
      <c r="R11" s="40"/>
    </row>
    <row r="12" spans="1:66" s="1" customFormat="1" ht="18" customHeight="1">
      <c r="B12" s="38"/>
      <c r="C12" s="39"/>
      <c r="D12" s="39"/>
      <c r="E12" s="31" t="s">
        <v>37</v>
      </c>
      <c r="F12" s="39"/>
      <c r="G12" s="39"/>
      <c r="H12" s="39"/>
      <c r="I12" s="39"/>
      <c r="J12" s="39"/>
      <c r="K12" s="39"/>
      <c r="L12" s="39"/>
      <c r="M12" s="33" t="s">
        <v>38</v>
      </c>
      <c r="N12" s="39"/>
      <c r="O12" s="267" t="s">
        <v>26</v>
      </c>
      <c r="P12" s="267"/>
      <c r="Q12" s="39"/>
      <c r="R12" s="40"/>
    </row>
    <row r="13" spans="1:66" s="1" customFormat="1" ht="6.9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" customHeight="1">
      <c r="B14" s="38"/>
      <c r="C14" s="39"/>
      <c r="D14" s="33" t="s">
        <v>39</v>
      </c>
      <c r="E14" s="39"/>
      <c r="F14" s="39"/>
      <c r="G14" s="39"/>
      <c r="H14" s="39"/>
      <c r="I14" s="39"/>
      <c r="J14" s="39"/>
      <c r="K14" s="39"/>
      <c r="L14" s="39"/>
      <c r="M14" s="33" t="s">
        <v>35</v>
      </c>
      <c r="N14" s="39"/>
      <c r="O14" s="326" t="str">
        <f>IF('Rekapitulace stavby'!AN13="","",'Rekapitulace stavby'!AN13)</f>
        <v>Vyplň údaj</v>
      </c>
      <c r="P14" s="267"/>
      <c r="Q14" s="39"/>
      <c r="R14" s="40"/>
    </row>
    <row r="15" spans="1:66" s="1" customFormat="1" ht="18" customHeight="1">
      <c r="B15" s="38"/>
      <c r="C15" s="39"/>
      <c r="D15" s="39"/>
      <c r="E15" s="326" t="str">
        <f>IF('Rekapitulace stavby'!E14="","",'Rekapitulace stavby'!E14)</f>
        <v>Vyplň údaj</v>
      </c>
      <c r="F15" s="327"/>
      <c r="G15" s="327"/>
      <c r="H15" s="327"/>
      <c r="I15" s="327"/>
      <c r="J15" s="327"/>
      <c r="K15" s="327"/>
      <c r="L15" s="327"/>
      <c r="M15" s="33" t="s">
        <v>38</v>
      </c>
      <c r="N15" s="39"/>
      <c r="O15" s="326" t="str">
        <f>IF('Rekapitulace stavby'!AN14="","",'Rekapitulace stavby'!AN14)</f>
        <v>Vyplň údaj</v>
      </c>
      <c r="P15" s="267"/>
      <c r="Q15" s="39"/>
      <c r="R15" s="40"/>
    </row>
    <row r="16" spans="1:66" s="1" customFormat="1" ht="6.9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" customHeight="1">
      <c r="B17" s="38"/>
      <c r="C17" s="39"/>
      <c r="D17" s="33" t="s">
        <v>41</v>
      </c>
      <c r="E17" s="39"/>
      <c r="F17" s="39"/>
      <c r="G17" s="39"/>
      <c r="H17" s="39"/>
      <c r="I17" s="39"/>
      <c r="J17" s="39"/>
      <c r="K17" s="39"/>
      <c r="L17" s="39"/>
      <c r="M17" s="33" t="s">
        <v>35</v>
      </c>
      <c r="N17" s="39"/>
      <c r="O17" s="267" t="s">
        <v>42</v>
      </c>
      <c r="P17" s="267"/>
      <c r="Q17" s="39"/>
      <c r="R17" s="40"/>
    </row>
    <row r="18" spans="2:18" s="1" customFormat="1" ht="18" customHeight="1">
      <c r="B18" s="38"/>
      <c r="C18" s="39"/>
      <c r="D18" s="39"/>
      <c r="E18" s="31" t="s">
        <v>43</v>
      </c>
      <c r="F18" s="39"/>
      <c r="G18" s="39"/>
      <c r="H18" s="39"/>
      <c r="I18" s="39"/>
      <c r="J18" s="39"/>
      <c r="K18" s="39"/>
      <c r="L18" s="39"/>
      <c r="M18" s="33" t="s">
        <v>38</v>
      </c>
      <c r="N18" s="39"/>
      <c r="O18" s="267" t="s">
        <v>26</v>
      </c>
      <c r="P18" s="267"/>
      <c r="Q18" s="39"/>
      <c r="R18" s="40"/>
    </row>
    <row r="19" spans="2:18" s="1" customFormat="1" ht="6.9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" customHeight="1">
      <c r="B20" s="38"/>
      <c r="C20" s="39"/>
      <c r="D20" s="33" t="s">
        <v>44</v>
      </c>
      <c r="E20" s="39"/>
      <c r="F20" s="39"/>
      <c r="G20" s="39"/>
      <c r="H20" s="39"/>
      <c r="I20" s="39"/>
      <c r="J20" s="39"/>
      <c r="K20" s="39"/>
      <c r="L20" s="39"/>
      <c r="M20" s="33" t="s">
        <v>35</v>
      </c>
      <c r="N20" s="39"/>
      <c r="O20" s="267" t="s">
        <v>26</v>
      </c>
      <c r="P20" s="267"/>
      <c r="Q20" s="39"/>
      <c r="R20" s="40"/>
    </row>
    <row r="21" spans="2:18" s="1" customFormat="1" ht="18" customHeight="1">
      <c r="B21" s="38"/>
      <c r="C21" s="39"/>
      <c r="D21" s="39"/>
      <c r="E21" s="31" t="s">
        <v>45</v>
      </c>
      <c r="F21" s="39"/>
      <c r="G21" s="39"/>
      <c r="H21" s="39"/>
      <c r="I21" s="39"/>
      <c r="J21" s="39"/>
      <c r="K21" s="39"/>
      <c r="L21" s="39"/>
      <c r="M21" s="33" t="s">
        <v>38</v>
      </c>
      <c r="N21" s="39"/>
      <c r="O21" s="267" t="s">
        <v>26</v>
      </c>
      <c r="P21" s="267"/>
      <c r="Q21" s="39"/>
      <c r="R21" s="40"/>
    </row>
    <row r="22" spans="2:18" s="1" customFormat="1" ht="6.9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" customHeight="1">
      <c r="B23" s="38"/>
      <c r="C23" s="39"/>
      <c r="D23" s="33" t="s">
        <v>46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72" t="s">
        <v>26</v>
      </c>
      <c r="F24" s="272"/>
      <c r="G24" s="272"/>
      <c r="H24" s="272"/>
      <c r="I24" s="272"/>
      <c r="J24" s="272"/>
      <c r="K24" s="272"/>
      <c r="L24" s="272"/>
      <c r="M24" s="39"/>
      <c r="N24" s="39"/>
      <c r="O24" s="39"/>
      <c r="P24" s="39"/>
      <c r="Q24" s="39"/>
      <c r="R24" s="40"/>
    </row>
    <row r="25" spans="2:18" s="1" customFormat="1" ht="6.9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" customHeight="1">
      <c r="B27" s="38"/>
      <c r="C27" s="39"/>
      <c r="D27" s="124" t="s">
        <v>132</v>
      </c>
      <c r="E27" s="39"/>
      <c r="F27" s="39"/>
      <c r="G27" s="39"/>
      <c r="H27" s="39"/>
      <c r="I27" s="39"/>
      <c r="J27" s="39"/>
      <c r="K27" s="39"/>
      <c r="L27" s="39"/>
      <c r="M27" s="273">
        <f>M88</f>
        <v>0</v>
      </c>
      <c r="N27" s="273"/>
      <c r="O27" s="273"/>
      <c r="P27" s="273"/>
      <c r="Q27" s="39"/>
      <c r="R27" s="40"/>
    </row>
    <row r="28" spans="2:18" s="1" customFormat="1" ht="13.2">
      <c r="B28" s="38"/>
      <c r="C28" s="39"/>
      <c r="D28" s="39"/>
      <c r="E28" s="33" t="s">
        <v>48</v>
      </c>
      <c r="F28" s="39"/>
      <c r="G28" s="39"/>
      <c r="H28" s="39"/>
      <c r="I28" s="39"/>
      <c r="J28" s="39"/>
      <c r="K28" s="39"/>
      <c r="L28" s="39"/>
      <c r="M28" s="274">
        <f>H88</f>
        <v>0</v>
      </c>
      <c r="N28" s="274"/>
      <c r="O28" s="274"/>
      <c r="P28" s="274"/>
      <c r="Q28" s="39"/>
      <c r="R28" s="40"/>
    </row>
    <row r="29" spans="2:18" s="1" customFormat="1" ht="13.2">
      <c r="B29" s="38"/>
      <c r="C29" s="39"/>
      <c r="D29" s="39"/>
      <c r="E29" s="33" t="s">
        <v>49</v>
      </c>
      <c r="F29" s="39"/>
      <c r="G29" s="39"/>
      <c r="H29" s="39"/>
      <c r="I29" s="39"/>
      <c r="J29" s="39"/>
      <c r="K29" s="39"/>
      <c r="L29" s="39"/>
      <c r="M29" s="274">
        <f>K88</f>
        <v>0</v>
      </c>
      <c r="N29" s="274"/>
      <c r="O29" s="274"/>
      <c r="P29" s="274"/>
      <c r="Q29" s="39"/>
      <c r="R29" s="40"/>
    </row>
    <row r="30" spans="2:18" s="1" customFormat="1" ht="14.4" customHeight="1">
      <c r="B30" s="38"/>
      <c r="C30" s="39"/>
      <c r="D30" s="37" t="s">
        <v>117</v>
      </c>
      <c r="E30" s="39"/>
      <c r="F30" s="39"/>
      <c r="G30" s="39"/>
      <c r="H30" s="39"/>
      <c r="I30" s="39"/>
      <c r="J30" s="39"/>
      <c r="K30" s="39"/>
      <c r="L30" s="39"/>
      <c r="M30" s="273">
        <f>M104</f>
        <v>0</v>
      </c>
      <c r="N30" s="273"/>
      <c r="O30" s="273"/>
      <c r="P30" s="273"/>
      <c r="Q30" s="39"/>
      <c r="R30" s="40"/>
    </row>
    <row r="31" spans="2:18" s="1" customFormat="1" ht="6.9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40"/>
    </row>
    <row r="32" spans="2:18" s="1" customFormat="1" ht="25.35" customHeight="1">
      <c r="B32" s="38"/>
      <c r="C32" s="39"/>
      <c r="D32" s="125" t="s">
        <v>51</v>
      </c>
      <c r="E32" s="39"/>
      <c r="F32" s="39"/>
      <c r="G32" s="39"/>
      <c r="H32" s="39"/>
      <c r="I32" s="39"/>
      <c r="J32" s="39"/>
      <c r="K32" s="39"/>
      <c r="L32" s="39"/>
      <c r="M32" s="324">
        <f>ROUND(M27+M30,2)</f>
        <v>0</v>
      </c>
      <c r="N32" s="311"/>
      <c r="O32" s="311"/>
      <c r="P32" s="311"/>
      <c r="Q32" s="39"/>
      <c r="R32" s="40"/>
    </row>
    <row r="33" spans="2:51" s="1" customFormat="1" ht="6.9" customHeight="1">
      <c r="B33" s="38"/>
      <c r="C33" s="39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39"/>
      <c r="R33" s="40"/>
    </row>
    <row r="34" spans="2:51" s="1" customFormat="1" ht="14.4" customHeight="1">
      <c r="B34" s="38"/>
      <c r="C34" s="39"/>
      <c r="D34" s="45" t="s">
        <v>52</v>
      </c>
      <c r="E34" s="45" t="s">
        <v>53</v>
      </c>
      <c r="F34" s="46">
        <v>0.21</v>
      </c>
      <c r="G34" s="126" t="s">
        <v>54</v>
      </c>
      <c r="H34" s="321">
        <f>ROUND((((SUM(BE104:BE111)+SUM(BE129:BE233))+SUM(BE235:BE239))),2)</f>
        <v>0</v>
      </c>
      <c r="I34" s="311"/>
      <c r="J34" s="311"/>
      <c r="K34" s="39"/>
      <c r="L34" s="39"/>
      <c r="M34" s="321">
        <f>ROUND(((ROUND((SUM(BE104:BE111)+SUM(BE129:BE233)), 2)*F34)+SUM(BE235:BE239)*F34),2)</f>
        <v>0</v>
      </c>
      <c r="N34" s="311"/>
      <c r="O34" s="311"/>
      <c r="P34" s="311"/>
      <c r="Q34" s="39"/>
      <c r="R34" s="40"/>
    </row>
    <row r="35" spans="2:51" s="1" customFormat="1" ht="14.4" customHeight="1">
      <c r="B35" s="38"/>
      <c r="C35" s="39"/>
      <c r="D35" s="39"/>
      <c r="E35" s="45" t="s">
        <v>55</v>
      </c>
      <c r="F35" s="46">
        <v>0.15</v>
      </c>
      <c r="G35" s="126" t="s">
        <v>54</v>
      </c>
      <c r="H35" s="321">
        <f>ROUND((((SUM(BF104:BF111)+SUM(BF129:BF233))+SUM(BF235:BF239))),2)</f>
        <v>0</v>
      </c>
      <c r="I35" s="311"/>
      <c r="J35" s="311"/>
      <c r="K35" s="39"/>
      <c r="L35" s="39"/>
      <c r="M35" s="321">
        <f>ROUND(((ROUND((SUM(BF104:BF111)+SUM(BF129:BF233)), 2)*F35)+SUM(BF235:BF239)*F35),2)</f>
        <v>0</v>
      </c>
      <c r="N35" s="311"/>
      <c r="O35" s="311"/>
      <c r="P35" s="311"/>
      <c r="Q35" s="39"/>
      <c r="R35" s="40"/>
    </row>
    <row r="36" spans="2:51" s="1" customFormat="1" ht="14.4" hidden="1" customHeight="1">
      <c r="B36" s="38"/>
      <c r="C36" s="39"/>
      <c r="D36" s="39"/>
      <c r="E36" s="45" t="s">
        <v>56</v>
      </c>
      <c r="F36" s="46">
        <v>0.21</v>
      </c>
      <c r="G36" s="126" t="s">
        <v>54</v>
      </c>
      <c r="H36" s="321">
        <f>ROUND((((SUM(BG104:BG111)+SUM(BG129:BG233))+SUM(BG235:BG239))),2)</f>
        <v>0</v>
      </c>
      <c r="I36" s="311"/>
      <c r="J36" s="311"/>
      <c r="K36" s="39"/>
      <c r="L36" s="39"/>
      <c r="M36" s="321">
        <v>0</v>
      </c>
      <c r="N36" s="311"/>
      <c r="O36" s="311"/>
      <c r="P36" s="311"/>
      <c r="Q36" s="39"/>
      <c r="R36" s="40"/>
    </row>
    <row r="37" spans="2:51" s="1" customFormat="1" ht="14.4" hidden="1" customHeight="1">
      <c r="B37" s="38"/>
      <c r="C37" s="39"/>
      <c r="D37" s="39"/>
      <c r="E37" s="45" t="s">
        <v>57</v>
      </c>
      <c r="F37" s="46">
        <v>0.15</v>
      </c>
      <c r="G37" s="126" t="s">
        <v>54</v>
      </c>
      <c r="H37" s="321">
        <f>ROUND((((SUM(BH104:BH111)+SUM(BH129:BH233))+SUM(BH235:BH239))),2)</f>
        <v>0</v>
      </c>
      <c r="I37" s="311"/>
      <c r="J37" s="311"/>
      <c r="K37" s="39"/>
      <c r="L37" s="39"/>
      <c r="M37" s="321">
        <v>0</v>
      </c>
      <c r="N37" s="311"/>
      <c r="O37" s="311"/>
      <c r="P37" s="311"/>
      <c r="Q37" s="39"/>
      <c r="R37" s="40"/>
    </row>
    <row r="38" spans="2:51" s="1" customFormat="1" ht="14.4" hidden="1" customHeight="1">
      <c r="B38" s="38"/>
      <c r="C38" s="39"/>
      <c r="D38" s="39"/>
      <c r="E38" s="45" t="s">
        <v>58</v>
      </c>
      <c r="F38" s="46">
        <v>0</v>
      </c>
      <c r="G38" s="126" t="s">
        <v>54</v>
      </c>
      <c r="H38" s="321">
        <f>ROUND((((SUM(BI104:BI111)+SUM(BI129:BI233))+SUM(BI235:BI239))),2)</f>
        <v>0</v>
      </c>
      <c r="I38" s="311"/>
      <c r="J38" s="311"/>
      <c r="K38" s="39"/>
      <c r="L38" s="39"/>
      <c r="M38" s="321">
        <v>0</v>
      </c>
      <c r="N38" s="311"/>
      <c r="O38" s="311"/>
      <c r="P38" s="311"/>
      <c r="Q38" s="39"/>
      <c r="R38" s="40"/>
    </row>
    <row r="39" spans="2:51" s="1" customFormat="1" ht="6.9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51" s="1" customFormat="1" ht="25.35" customHeight="1">
      <c r="B40" s="38"/>
      <c r="C40" s="122"/>
      <c r="D40" s="128" t="s">
        <v>59</v>
      </c>
      <c r="E40" s="82"/>
      <c r="F40" s="82"/>
      <c r="G40" s="129" t="s">
        <v>60</v>
      </c>
      <c r="H40" s="130" t="s">
        <v>61</v>
      </c>
      <c r="I40" s="82"/>
      <c r="J40" s="82"/>
      <c r="K40" s="82"/>
      <c r="L40" s="322">
        <f>SUM(M32:M38)</f>
        <v>0</v>
      </c>
      <c r="M40" s="322"/>
      <c r="N40" s="322"/>
      <c r="O40" s="322"/>
      <c r="P40" s="323"/>
      <c r="Q40" s="122"/>
      <c r="R40" s="40"/>
    </row>
    <row r="41" spans="2:51" s="1" customFormat="1" ht="14.4" customHeight="1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40"/>
    </row>
    <row r="42" spans="2:51" s="1" customFormat="1" ht="14.4" customHeight="1">
      <c r="B42" s="38"/>
      <c r="C42" s="39"/>
      <c r="D42" s="45" t="s">
        <v>133</v>
      </c>
      <c r="E42" s="45" t="s">
        <v>400</v>
      </c>
      <c r="F42" s="131">
        <v>1114</v>
      </c>
      <c r="G42" s="45" t="s">
        <v>135</v>
      </c>
      <c r="H42" s="321">
        <f>IF(F42&lt;&gt;0,M27/F42,0)</f>
        <v>0</v>
      </c>
      <c r="I42" s="321"/>
      <c r="J42" s="321"/>
      <c r="K42" s="39"/>
      <c r="L42" s="45" t="s">
        <v>136</v>
      </c>
      <c r="M42" s="39"/>
      <c r="N42" s="321">
        <f>IF(F42&lt;&gt;0,M32/F42,0)</f>
        <v>0</v>
      </c>
      <c r="O42" s="321"/>
      <c r="P42" s="321"/>
      <c r="Q42" s="39"/>
      <c r="R42" s="40"/>
      <c r="AY42" s="21" t="s">
        <v>137</v>
      </c>
    </row>
    <row r="43" spans="2:51" s="1" customFormat="1" ht="14.4" customHeight="1">
      <c r="B43" s="38"/>
      <c r="C43" s="39"/>
      <c r="D43" s="45" t="s">
        <v>401</v>
      </c>
      <c r="E43" s="45" t="s">
        <v>402</v>
      </c>
      <c r="F43" s="131">
        <v>2367</v>
      </c>
      <c r="G43" s="45" t="s">
        <v>403</v>
      </c>
      <c r="H43" s="321">
        <f>IF(F43&lt;&gt;0,M27/F43,0)</f>
        <v>0</v>
      </c>
      <c r="I43" s="321"/>
      <c r="J43" s="321"/>
      <c r="K43" s="39"/>
      <c r="L43" s="45" t="s">
        <v>404</v>
      </c>
      <c r="M43" s="39"/>
      <c r="N43" s="321">
        <f>IF(F43&lt;&gt;0,M32/F43,0)</f>
        <v>0</v>
      </c>
      <c r="O43" s="321"/>
      <c r="P43" s="321"/>
      <c r="Q43" s="39"/>
      <c r="R43" s="40"/>
      <c r="AY43" s="21" t="s">
        <v>137</v>
      </c>
    </row>
    <row r="44" spans="2:51" s="1" customFormat="1" ht="14.4" customHeight="1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40"/>
    </row>
    <row r="45" spans="2:51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51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51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51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4.4">
      <c r="B50" s="38"/>
      <c r="C50" s="39"/>
      <c r="D50" s="53" t="s">
        <v>62</v>
      </c>
      <c r="E50" s="54"/>
      <c r="F50" s="54"/>
      <c r="G50" s="54"/>
      <c r="H50" s="55"/>
      <c r="I50" s="39"/>
      <c r="J50" s="53" t="s">
        <v>63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4.4">
      <c r="B59" s="38"/>
      <c r="C59" s="39"/>
      <c r="D59" s="58" t="s">
        <v>64</v>
      </c>
      <c r="E59" s="59"/>
      <c r="F59" s="59"/>
      <c r="G59" s="60" t="s">
        <v>65</v>
      </c>
      <c r="H59" s="61"/>
      <c r="I59" s="39"/>
      <c r="J59" s="58" t="s">
        <v>64</v>
      </c>
      <c r="K59" s="59"/>
      <c r="L59" s="59"/>
      <c r="M59" s="59"/>
      <c r="N59" s="60" t="s">
        <v>65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4.4">
      <c r="B61" s="38"/>
      <c r="C61" s="39"/>
      <c r="D61" s="53" t="s">
        <v>66</v>
      </c>
      <c r="E61" s="54"/>
      <c r="F61" s="54"/>
      <c r="G61" s="54"/>
      <c r="H61" s="55"/>
      <c r="I61" s="39"/>
      <c r="J61" s="53" t="s">
        <v>67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 ht="14.4">
      <c r="B70" s="38"/>
      <c r="C70" s="39"/>
      <c r="D70" s="58" t="s">
        <v>64</v>
      </c>
      <c r="E70" s="59"/>
      <c r="F70" s="59"/>
      <c r="G70" s="60" t="s">
        <v>65</v>
      </c>
      <c r="H70" s="61"/>
      <c r="I70" s="39"/>
      <c r="J70" s="58" t="s">
        <v>64</v>
      </c>
      <c r="K70" s="59"/>
      <c r="L70" s="59"/>
      <c r="M70" s="59"/>
      <c r="N70" s="60" t="s">
        <v>65</v>
      </c>
      <c r="O70" s="59"/>
      <c r="P70" s="61"/>
      <c r="Q70" s="39"/>
      <c r="R70" s="40"/>
    </row>
    <row r="71" spans="2:21" s="1" customFormat="1" ht="14.4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4"/>
    </row>
    <row r="76" spans="2:21" s="1" customFormat="1" ht="36.9" customHeight="1">
      <c r="B76" s="38"/>
      <c r="C76" s="256" t="s">
        <v>138</v>
      </c>
      <c r="D76" s="257"/>
      <c r="E76" s="257"/>
      <c r="F76" s="257"/>
      <c r="G76" s="257"/>
      <c r="H76" s="257"/>
      <c r="I76" s="257"/>
      <c r="J76" s="257"/>
      <c r="K76" s="257"/>
      <c r="L76" s="257"/>
      <c r="M76" s="257"/>
      <c r="N76" s="257"/>
      <c r="O76" s="257"/>
      <c r="P76" s="257"/>
      <c r="Q76" s="257"/>
      <c r="R76" s="40"/>
      <c r="T76" s="135"/>
      <c r="U76" s="135"/>
    </row>
    <row r="77" spans="2:21" s="1" customFormat="1" ht="6.9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5"/>
      <c r="U77" s="135"/>
    </row>
    <row r="78" spans="2:21" s="1" customFormat="1" ht="30" customHeight="1">
      <c r="B78" s="38"/>
      <c r="C78" s="33" t="s">
        <v>20</v>
      </c>
      <c r="D78" s="39"/>
      <c r="E78" s="39"/>
      <c r="F78" s="312" t="str">
        <f>F6</f>
        <v>Rekonstrukce turistického chodníku ,,Růžová hora - Sněžka´´</v>
      </c>
      <c r="G78" s="313"/>
      <c r="H78" s="313"/>
      <c r="I78" s="313"/>
      <c r="J78" s="313"/>
      <c r="K78" s="313"/>
      <c r="L78" s="313"/>
      <c r="M78" s="313"/>
      <c r="N78" s="313"/>
      <c r="O78" s="313"/>
      <c r="P78" s="313"/>
      <c r="Q78" s="39"/>
      <c r="R78" s="40"/>
      <c r="T78" s="135"/>
      <c r="U78" s="135"/>
    </row>
    <row r="79" spans="2:21" s="1" customFormat="1" ht="36.9" customHeight="1">
      <c r="B79" s="38"/>
      <c r="C79" s="72" t="s">
        <v>130</v>
      </c>
      <c r="D79" s="39"/>
      <c r="E79" s="39"/>
      <c r="F79" s="258" t="str">
        <f>F7</f>
        <v>15-02-3 - Úsek II. - Mezi dlažbou a úpatím Sněžky</v>
      </c>
      <c r="G79" s="311"/>
      <c r="H79" s="311"/>
      <c r="I79" s="311"/>
      <c r="J79" s="311"/>
      <c r="K79" s="311"/>
      <c r="L79" s="311"/>
      <c r="M79" s="311"/>
      <c r="N79" s="311"/>
      <c r="O79" s="311"/>
      <c r="P79" s="311"/>
      <c r="Q79" s="39"/>
      <c r="R79" s="40"/>
      <c r="T79" s="135"/>
      <c r="U79" s="135"/>
    </row>
    <row r="80" spans="2:21" s="1" customFormat="1" ht="6.9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5"/>
      <c r="U80" s="135"/>
    </row>
    <row r="81" spans="2:47" s="1" customFormat="1" ht="18" customHeight="1">
      <c r="B81" s="38"/>
      <c r="C81" s="33" t="s">
        <v>28</v>
      </c>
      <c r="D81" s="39"/>
      <c r="E81" s="39"/>
      <c r="F81" s="31" t="str">
        <f>F9</f>
        <v>k.ú. Hor.Malá Úpa a Pec pod Sn.</v>
      </c>
      <c r="G81" s="39"/>
      <c r="H81" s="39"/>
      <c r="I81" s="39"/>
      <c r="J81" s="39"/>
      <c r="K81" s="33" t="s">
        <v>30</v>
      </c>
      <c r="L81" s="39"/>
      <c r="M81" s="308" t="str">
        <f>IF(O9="","",O9)</f>
        <v>13. 8. 2017</v>
      </c>
      <c r="N81" s="308"/>
      <c r="O81" s="308"/>
      <c r="P81" s="308"/>
      <c r="Q81" s="39"/>
      <c r="R81" s="40"/>
      <c r="T81" s="135"/>
      <c r="U81" s="135"/>
    </row>
    <row r="82" spans="2:47" s="1" customFormat="1" ht="6.9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5"/>
      <c r="U82" s="135"/>
    </row>
    <row r="83" spans="2:47" s="1" customFormat="1" ht="13.2">
      <c r="B83" s="38"/>
      <c r="C83" s="33" t="s">
        <v>34</v>
      </c>
      <c r="D83" s="39"/>
      <c r="E83" s="39"/>
      <c r="F83" s="31" t="str">
        <f>E12</f>
        <v>Správa Krkonošského národního parku Vrchlabí</v>
      </c>
      <c r="G83" s="39"/>
      <c r="H83" s="39"/>
      <c r="I83" s="39"/>
      <c r="J83" s="39"/>
      <c r="K83" s="33" t="s">
        <v>41</v>
      </c>
      <c r="L83" s="39"/>
      <c r="M83" s="267" t="str">
        <f>E18</f>
        <v>Ing. Petr Vopata - PROLIS</v>
      </c>
      <c r="N83" s="267"/>
      <c r="O83" s="267"/>
      <c r="P83" s="267"/>
      <c r="Q83" s="267"/>
      <c r="R83" s="40"/>
      <c r="T83" s="135"/>
      <c r="U83" s="135"/>
    </row>
    <row r="84" spans="2:47" s="1" customFormat="1" ht="14.4" customHeight="1">
      <c r="B84" s="38"/>
      <c r="C84" s="33" t="s">
        <v>39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44</v>
      </c>
      <c r="L84" s="39"/>
      <c r="M84" s="267" t="str">
        <f>E21</f>
        <v>Ing. Petr Vopata</v>
      </c>
      <c r="N84" s="267"/>
      <c r="O84" s="267"/>
      <c r="P84" s="267"/>
      <c r="Q84" s="267"/>
      <c r="R84" s="40"/>
      <c r="T84" s="135"/>
      <c r="U84" s="135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5"/>
      <c r="U85" s="135"/>
    </row>
    <row r="86" spans="2:47" s="1" customFormat="1" ht="29.25" customHeight="1">
      <c r="B86" s="38"/>
      <c r="C86" s="318" t="s">
        <v>139</v>
      </c>
      <c r="D86" s="319"/>
      <c r="E86" s="319"/>
      <c r="F86" s="319"/>
      <c r="G86" s="319"/>
      <c r="H86" s="318" t="s">
        <v>140</v>
      </c>
      <c r="I86" s="320"/>
      <c r="J86" s="320"/>
      <c r="K86" s="318" t="s">
        <v>141</v>
      </c>
      <c r="L86" s="319"/>
      <c r="M86" s="318" t="s">
        <v>142</v>
      </c>
      <c r="N86" s="319"/>
      <c r="O86" s="319"/>
      <c r="P86" s="319"/>
      <c r="Q86" s="319"/>
      <c r="R86" s="40"/>
      <c r="T86" s="135"/>
      <c r="U86" s="135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5"/>
      <c r="U87" s="135"/>
    </row>
    <row r="88" spans="2:47" s="1" customFormat="1" ht="29.25" customHeight="1">
      <c r="B88" s="38"/>
      <c r="C88" s="136" t="s">
        <v>143</v>
      </c>
      <c r="D88" s="39"/>
      <c r="E88" s="39"/>
      <c r="F88" s="39"/>
      <c r="G88" s="39"/>
      <c r="H88" s="232">
        <f>W129</f>
        <v>0</v>
      </c>
      <c r="I88" s="311"/>
      <c r="J88" s="311"/>
      <c r="K88" s="232">
        <f>X129</f>
        <v>0</v>
      </c>
      <c r="L88" s="311"/>
      <c r="M88" s="232">
        <f>M129</f>
        <v>0</v>
      </c>
      <c r="N88" s="315"/>
      <c r="O88" s="315"/>
      <c r="P88" s="315"/>
      <c r="Q88" s="315"/>
      <c r="R88" s="40"/>
      <c r="T88" s="135"/>
      <c r="U88" s="135"/>
      <c r="AU88" s="21" t="s">
        <v>144</v>
      </c>
    </row>
    <row r="89" spans="2:47" s="6" customFormat="1" ht="24.9" customHeight="1">
      <c r="B89" s="137"/>
      <c r="C89" s="138"/>
      <c r="D89" s="139" t="s">
        <v>145</v>
      </c>
      <c r="E89" s="138"/>
      <c r="F89" s="138"/>
      <c r="G89" s="138"/>
      <c r="H89" s="285">
        <f>W130</f>
        <v>0</v>
      </c>
      <c r="I89" s="314"/>
      <c r="J89" s="314"/>
      <c r="K89" s="285">
        <f>X130</f>
        <v>0</v>
      </c>
      <c r="L89" s="314"/>
      <c r="M89" s="285">
        <f>M130</f>
        <v>0</v>
      </c>
      <c r="N89" s="314"/>
      <c r="O89" s="314"/>
      <c r="P89" s="314"/>
      <c r="Q89" s="314"/>
      <c r="R89" s="140"/>
      <c r="T89" s="141"/>
      <c r="U89" s="141"/>
    </row>
    <row r="90" spans="2:47" s="7" customFormat="1" ht="19.95" customHeight="1">
      <c r="B90" s="142"/>
      <c r="C90" s="143"/>
      <c r="D90" s="110" t="s">
        <v>146</v>
      </c>
      <c r="E90" s="143"/>
      <c r="F90" s="143"/>
      <c r="G90" s="143"/>
      <c r="H90" s="237">
        <f>W131</f>
        <v>0</v>
      </c>
      <c r="I90" s="317"/>
      <c r="J90" s="317"/>
      <c r="K90" s="237">
        <f>X131</f>
        <v>0</v>
      </c>
      <c r="L90" s="317"/>
      <c r="M90" s="237">
        <f>M131</f>
        <v>0</v>
      </c>
      <c r="N90" s="317"/>
      <c r="O90" s="317"/>
      <c r="P90" s="317"/>
      <c r="Q90" s="317"/>
      <c r="R90" s="144"/>
      <c r="T90" s="145"/>
      <c r="U90" s="145"/>
    </row>
    <row r="91" spans="2:47" s="7" customFormat="1" ht="19.95" customHeight="1">
      <c r="B91" s="142"/>
      <c r="C91" s="143"/>
      <c r="D91" s="110" t="s">
        <v>147</v>
      </c>
      <c r="E91" s="143"/>
      <c r="F91" s="143"/>
      <c r="G91" s="143"/>
      <c r="H91" s="237">
        <f>W173</f>
        <v>0</v>
      </c>
      <c r="I91" s="317"/>
      <c r="J91" s="317"/>
      <c r="K91" s="237">
        <f>X173</f>
        <v>0</v>
      </c>
      <c r="L91" s="317"/>
      <c r="M91" s="237">
        <f>M173</f>
        <v>0</v>
      </c>
      <c r="N91" s="317"/>
      <c r="O91" s="317"/>
      <c r="P91" s="317"/>
      <c r="Q91" s="317"/>
      <c r="R91" s="144"/>
      <c r="T91" s="145"/>
      <c r="U91" s="145"/>
    </row>
    <row r="92" spans="2:47" s="7" customFormat="1" ht="19.95" customHeight="1">
      <c r="B92" s="142"/>
      <c r="C92" s="143"/>
      <c r="D92" s="110" t="s">
        <v>148</v>
      </c>
      <c r="E92" s="143"/>
      <c r="F92" s="143"/>
      <c r="G92" s="143"/>
      <c r="H92" s="237">
        <f>W178</f>
        <v>0</v>
      </c>
      <c r="I92" s="317"/>
      <c r="J92" s="317"/>
      <c r="K92" s="237">
        <f>X178</f>
        <v>0</v>
      </c>
      <c r="L92" s="317"/>
      <c r="M92" s="237">
        <f>M178</f>
        <v>0</v>
      </c>
      <c r="N92" s="317"/>
      <c r="O92" s="317"/>
      <c r="P92" s="317"/>
      <c r="Q92" s="317"/>
      <c r="R92" s="144"/>
      <c r="T92" s="145"/>
      <c r="U92" s="145"/>
    </row>
    <row r="93" spans="2:47" s="7" customFormat="1" ht="19.95" customHeight="1">
      <c r="B93" s="142"/>
      <c r="C93" s="143"/>
      <c r="D93" s="110" t="s">
        <v>149</v>
      </c>
      <c r="E93" s="143"/>
      <c r="F93" s="143"/>
      <c r="G93" s="143"/>
      <c r="H93" s="237">
        <f>W181</f>
        <v>0</v>
      </c>
      <c r="I93" s="317"/>
      <c r="J93" s="317"/>
      <c r="K93" s="237">
        <f>X181</f>
        <v>0</v>
      </c>
      <c r="L93" s="317"/>
      <c r="M93" s="237">
        <f>M181</f>
        <v>0</v>
      </c>
      <c r="N93" s="317"/>
      <c r="O93" s="317"/>
      <c r="P93" s="317"/>
      <c r="Q93" s="317"/>
      <c r="R93" s="144"/>
      <c r="T93" s="145"/>
      <c r="U93" s="145"/>
    </row>
    <row r="94" spans="2:47" s="7" customFormat="1" ht="19.95" customHeight="1">
      <c r="B94" s="142"/>
      <c r="C94" s="143"/>
      <c r="D94" s="110" t="s">
        <v>150</v>
      </c>
      <c r="E94" s="143"/>
      <c r="F94" s="143"/>
      <c r="G94" s="143"/>
      <c r="H94" s="237">
        <f>W198</f>
        <v>0</v>
      </c>
      <c r="I94" s="317"/>
      <c r="J94" s="317"/>
      <c r="K94" s="237">
        <f>X198</f>
        <v>0</v>
      </c>
      <c r="L94" s="317"/>
      <c r="M94" s="237">
        <f>M198</f>
        <v>0</v>
      </c>
      <c r="N94" s="317"/>
      <c r="O94" s="317"/>
      <c r="P94" s="317"/>
      <c r="Q94" s="317"/>
      <c r="R94" s="144"/>
      <c r="T94" s="145"/>
      <c r="U94" s="145"/>
    </row>
    <row r="95" spans="2:47" s="7" customFormat="1" ht="19.95" customHeight="1">
      <c r="B95" s="142"/>
      <c r="C95" s="143"/>
      <c r="D95" s="110" t="s">
        <v>473</v>
      </c>
      <c r="E95" s="143"/>
      <c r="F95" s="143"/>
      <c r="G95" s="143"/>
      <c r="H95" s="237">
        <f>W203</f>
        <v>0</v>
      </c>
      <c r="I95" s="317"/>
      <c r="J95" s="317"/>
      <c r="K95" s="237">
        <f>X203</f>
        <v>0</v>
      </c>
      <c r="L95" s="317"/>
      <c r="M95" s="237">
        <f>M203</f>
        <v>0</v>
      </c>
      <c r="N95" s="317"/>
      <c r="O95" s="317"/>
      <c r="P95" s="317"/>
      <c r="Q95" s="317"/>
      <c r="R95" s="144"/>
      <c r="T95" s="145"/>
      <c r="U95" s="145"/>
    </row>
    <row r="96" spans="2:47" s="7" customFormat="1" ht="19.95" customHeight="1">
      <c r="B96" s="142"/>
      <c r="C96" s="143"/>
      <c r="D96" s="110" t="s">
        <v>151</v>
      </c>
      <c r="E96" s="143"/>
      <c r="F96" s="143"/>
      <c r="G96" s="143"/>
      <c r="H96" s="237">
        <f>W210</f>
        <v>0</v>
      </c>
      <c r="I96" s="317"/>
      <c r="J96" s="317"/>
      <c r="K96" s="237">
        <f>X210</f>
        <v>0</v>
      </c>
      <c r="L96" s="317"/>
      <c r="M96" s="237">
        <f>M210</f>
        <v>0</v>
      </c>
      <c r="N96" s="317"/>
      <c r="O96" s="317"/>
      <c r="P96" s="317"/>
      <c r="Q96" s="317"/>
      <c r="R96" s="144"/>
      <c r="T96" s="145"/>
      <c r="U96" s="145"/>
    </row>
    <row r="97" spans="2:65" s="6" customFormat="1" ht="24.9" customHeight="1">
      <c r="B97" s="137"/>
      <c r="C97" s="138"/>
      <c r="D97" s="139" t="s">
        <v>152</v>
      </c>
      <c r="E97" s="138"/>
      <c r="F97" s="138"/>
      <c r="G97" s="138"/>
      <c r="H97" s="285">
        <f>W213</f>
        <v>0</v>
      </c>
      <c r="I97" s="314"/>
      <c r="J97" s="314"/>
      <c r="K97" s="285">
        <f>X213</f>
        <v>0</v>
      </c>
      <c r="L97" s="314"/>
      <c r="M97" s="285">
        <f>M213</f>
        <v>0</v>
      </c>
      <c r="N97" s="314"/>
      <c r="O97" s="314"/>
      <c r="P97" s="314"/>
      <c r="Q97" s="314"/>
      <c r="R97" s="140"/>
      <c r="T97" s="141"/>
      <c r="U97" s="141"/>
    </row>
    <row r="98" spans="2:65" s="7" customFormat="1" ht="19.95" customHeight="1">
      <c r="B98" s="142"/>
      <c r="C98" s="143"/>
      <c r="D98" s="110" t="s">
        <v>153</v>
      </c>
      <c r="E98" s="143"/>
      <c r="F98" s="143"/>
      <c r="G98" s="143"/>
      <c r="H98" s="237">
        <f>W214</f>
        <v>0</v>
      </c>
      <c r="I98" s="317"/>
      <c r="J98" s="317"/>
      <c r="K98" s="237">
        <f>X214</f>
        <v>0</v>
      </c>
      <c r="L98" s="317"/>
      <c r="M98" s="237">
        <f>M214</f>
        <v>0</v>
      </c>
      <c r="N98" s="317"/>
      <c r="O98" s="317"/>
      <c r="P98" s="317"/>
      <c r="Q98" s="317"/>
      <c r="R98" s="144"/>
      <c r="T98" s="145"/>
      <c r="U98" s="145"/>
    </row>
    <row r="99" spans="2:65" s="7" customFormat="1" ht="19.95" customHeight="1">
      <c r="B99" s="142"/>
      <c r="C99" s="143"/>
      <c r="D99" s="110" t="s">
        <v>154</v>
      </c>
      <c r="E99" s="143"/>
      <c r="F99" s="143"/>
      <c r="G99" s="143"/>
      <c r="H99" s="237">
        <f>W220</f>
        <v>0</v>
      </c>
      <c r="I99" s="317"/>
      <c r="J99" s="317"/>
      <c r="K99" s="237">
        <f>X220</f>
        <v>0</v>
      </c>
      <c r="L99" s="317"/>
      <c r="M99" s="237">
        <f>M220</f>
        <v>0</v>
      </c>
      <c r="N99" s="317"/>
      <c r="O99" s="317"/>
      <c r="P99" s="317"/>
      <c r="Q99" s="317"/>
      <c r="R99" s="144"/>
      <c r="T99" s="145"/>
      <c r="U99" s="145"/>
    </row>
    <row r="100" spans="2:65" s="7" customFormat="1" ht="19.95" customHeight="1">
      <c r="B100" s="142"/>
      <c r="C100" s="143"/>
      <c r="D100" s="110" t="s">
        <v>155</v>
      </c>
      <c r="E100" s="143"/>
      <c r="F100" s="143"/>
      <c r="G100" s="143"/>
      <c r="H100" s="237">
        <f>W223</f>
        <v>0</v>
      </c>
      <c r="I100" s="317"/>
      <c r="J100" s="317"/>
      <c r="K100" s="237">
        <f>X223</f>
        <v>0</v>
      </c>
      <c r="L100" s="317"/>
      <c r="M100" s="237">
        <f>M223</f>
        <v>0</v>
      </c>
      <c r="N100" s="317"/>
      <c r="O100" s="317"/>
      <c r="P100" s="317"/>
      <c r="Q100" s="317"/>
      <c r="R100" s="144"/>
      <c r="T100" s="145"/>
      <c r="U100" s="145"/>
    </row>
    <row r="101" spans="2:65" s="7" customFormat="1" ht="19.95" customHeight="1">
      <c r="B101" s="142"/>
      <c r="C101" s="143"/>
      <c r="D101" s="110" t="s">
        <v>156</v>
      </c>
      <c r="E101" s="143"/>
      <c r="F101" s="143"/>
      <c r="G101" s="143"/>
      <c r="H101" s="237">
        <f>W227</f>
        <v>0</v>
      </c>
      <c r="I101" s="317"/>
      <c r="J101" s="317"/>
      <c r="K101" s="237">
        <f>X227</f>
        <v>0</v>
      </c>
      <c r="L101" s="317"/>
      <c r="M101" s="237">
        <f>M227</f>
        <v>0</v>
      </c>
      <c r="N101" s="317"/>
      <c r="O101" s="317"/>
      <c r="P101" s="317"/>
      <c r="Q101" s="317"/>
      <c r="R101" s="144"/>
      <c r="T101" s="145"/>
      <c r="U101" s="145"/>
    </row>
    <row r="102" spans="2:65" s="6" customFormat="1" ht="21.75" customHeight="1">
      <c r="B102" s="137"/>
      <c r="C102" s="138"/>
      <c r="D102" s="139" t="s">
        <v>157</v>
      </c>
      <c r="E102" s="138"/>
      <c r="F102" s="138"/>
      <c r="G102" s="138"/>
      <c r="H102" s="284">
        <f>W234</f>
        <v>0</v>
      </c>
      <c r="I102" s="314"/>
      <c r="J102" s="314"/>
      <c r="K102" s="284">
        <f>X234</f>
        <v>0</v>
      </c>
      <c r="L102" s="314"/>
      <c r="M102" s="284">
        <f>M234</f>
        <v>0</v>
      </c>
      <c r="N102" s="314"/>
      <c r="O102" s="314"/>
      <c r="P102" s="314"/>
      <c r="Q102" s="314"/>
      <c r="R102" s="140"/>
      <c r="T102" s="141"/>
      <c r="U102" s="141"/>
    </row>
    <row r="103" spans="2:65" s="1" customFormat="1" ht="21.75" customHeight="1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40"/>
      <c r="T103" s="135"/>
      <c r="U103" s="135"/>
    </row>
    <row r="104" spans="2:65" s="1" customFormat="1" ht="29.25" customHeight="1">
      <c r="B104" s="38"/>
      <c r="C104" s="136" t="s">
        <v>158</v>
      </c>
      <c r="D104" s="39"/>
      <c r="E104" s="39"/>
      <c r="F104" s="39"/>
      <c r="G104" s="39"/>
      <c r="H104" s="39"/>
      <c r="I104" s="39"/>
      <c r="J104" s="39"/>
      <c r="K104" s="39"/>
      <c r="L104" s="39"/>
      <c r="M104" s="315">
        <f>ROUND(M105+M106+M107+M108+M109+M110,2)</f>
        <v>0</v>
      </c>
      <c r="N104" s="316"/>
      <c r="O104" s="316"/>
      <c r="P104" s="316"/>
      <c r="Q104" s="316"/>
      <c r="R104" s="40"/>
      <c r="T104" s="146"/>
      <c r="U104" s="147" t="s">
        <v>52</v>
      </c>
    </row>
    <row r="105" spans="2:65" s="1" customFormat="1" ht="18" customHeight="1">
      <c r="B105" s="38"/>
      <c r="C105" s="39"/>
      <c r="D105" s="234" t="s">
        <v>159</v>
      </c>
      <c r="E105" s="235"/>
      <c r="F105" s="235"/>
      <c r="G105" s="235"/>
      <c r="H105" s="235"/>
      <c r="I105" s="39"/>
      <c r="J105" s="39"/>
      <c r="K105" s="39"/>
      <c r="L105" s="39"/>
      <c r="M105" s="236">
        <f>ROUND(M88*T105,2)</f>
        <v>0</v>
      </c>
      <c r="N105" s="237"/>
      <c r="O105" s="237"/>
      <c r="P105" s="237"/>
      <c r="Q105" s="237"/>
      <c r="R105" s="40"/>
      <c r="S105" s="148"/>
      <c r="T105" s="149"/>
      <c r="U105" s="150" t="s">
        <v>53</v>
      </c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2" t="s">
        <v>160</v>
      </c>
      <c r="AZ105" s="151"/>
      <c r="BA105" s="151"/>
      <c r="BB105" s="151"/>
      <c r="BC105" s="151"/>
      <c r="BD105" s="151"/>
      <c r="BE105" s="153">
        <f t="shared" ref="BE105:BE110" si="0">IF(U105="základní",M105,0)</f>
        <v>0</v>
      </c>
      <c r="BF105" s="153">
        <f t="shared" ref="BF105:BF110" si="1">IF(U105="snížená",M105,0)</f>
        <v>0</v>
      </c>
      <c r="BG105" s="153">
        <f t="shared" ref="BG105:BG110" si="2">IF(U105="zákl. přenesená",M105,0)</f>
        <v>0</v>
      </c>
      <c r="BH105" s="153">
        <f t="shared" ref="BH105:BH110" si="3">IF(U105="sníž. přenesená",M105,0)</f>
        <v>0</v>
      </c>
      <c r="BI105" s="153">
        <f t="shared" ref="BI105:BI110" si="4">IF(U105="nulová",M105,0)</f>
        <v>0</v>
      </c>
      <c r="BJ105" s="152" t="s">
        <v>27</v>
      </c>
      <c r="BK105" s="151"/>
      <c r="BL105" s="151"/>
      <c r="BM105" s="151"/>
    </row>
    <row r="106" spans="2:65" s="1" customFormat="1" ht="18" customHeight="1">
      <c r="B106" s="38"/>
      <c r="C106" s="39"/>
      <c r="D106" s="234" t="s">
        <v>161</v>
      </c>
      <c r="E106" s="235"/>
      <c r="F106" s="235"/>
      <c r="G106" s="235"/>
      <c r="H106" s="235"/>
      <c r="I106" s="39"/>
      <c r="J106" s="39"/>
      <c r="K106" s="39"/>
      <c r="L106" s="39"/>
      <c r="M106" s="236">
        <f>ROUND(M88*T106,2)</f>
        <v>0</v>
      </c>
      <c r="N106" s="237"/>
      <c r="O106" s="237"/>
      <c r="P106" s="237"/>
      <c r="Q106" s="237"/>
      <c r="R106" s="40"/>
      <c r="S106" s="148"/>
      <c r="T106" s="149"/>
      <c r="U106" s="150" t="s">
        <v>53</v>
      </c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2" t="s">
        <v>160</v>
      </c>
      <c r="AZ106" s="151"/>
      <c r="BA106" s="151"/>
      <c r="BB106" s="151"/>
      <c r="BC106" s="151"/>
      <c r="BD106" s="151"/>
      <c r="BE106" s="153">
        <f t="shared" si="0"/>
        <v>0</v>
      </c>
      <c r="BF106" s="153">
        <f t="shared" si="1"/>
        <v>0</v>
      </c>
      <c r="BG106" s="153">
        <f t="shared" si="2"/>
        <v>0</v>
      </c>
      <c r="BH106" s="153">
        <f t="shared" si="3"/>
        <v>0</v>
      </c>
      <c r="BI106" s="153">
        <f t="shared" si="4"/>
        <v>0</v>
      </c>
      <c r="BJ106" s="152" t="s">
        <v>27</v>
      </c>
      <c r="BK106" s="151"/>
      <c r="BL106" s="151"/>
      <c r="BM106" s="151"/>
    </row>
    <row r="107" spans="2:65" s="1" customFormat="1" ht="18" customHeight="1">
      <c r="B107" s="38"/>
      <c r="C107" s="39"/>
      <c r="D107" s="234" t="s">
        <v>162</v>
      </c>
      <c r="E107" s="235"/>
      <c r="F107" s="235"/>
      <c r="G107" s="235"/>
      <c r="H107" s="235"/>
      <c r="I107" s="39"/>
      <c r="J107" s="39"/>
      <c r="K107" s="39"/>
      <c r="L107" s="39"/>
      <c r="M107" s="236">
        <f>ROUND(M88*T107,2)</f>
        <v>0</v>
      </c>
      <c r="N107" s="237"/>
      <c r="O107" s="237"/>
      <c r="P107" s="237"/>
      <c r="Q107" s="237"/>
      <c r="R107" s="40"/>
      <c r="S107" s="148"/>
      <c r="T107" s="149"/>
      <c r="U107" s="150" t="s">
        <v>53</v>
      </c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2" t="s">
        <v>160</v>
      </c>
      <c r="AZ107" s="151"/>
      <c r="BA107" s="151"/>
      <c r="BB107" s="151"/>
      <c r="BC107" s="151"/>
      <c r="BD107" s="151"/>
      <c r="BE107" s="153">
        <f t="shared" si="0"/>
        <v>0</v>
      </c>
      <c r="BF107" s="153">
        <f t="shared" si="1"/>
        <v>0</v>
      </c>
      <c r="BG107" s="153">
        <f t="shared" si="2"/>
        <v>0</v>
      </c>
      <c r="BH107" s="153">
        <f t="shared" si="3"/>
        <v>0</v>
      </c>
      <c r="BI107" s="153">
        <f t="shared" si="4"/>
        <v>0</v>
      </c>
      <c r="BJ107" s="152" t="s">
        <v>27</v>
      </c>
      <c r="BK107" s="151"/>
      <c r="BL107" s="151"/>
      <c r="BM107" s="151"/>
    </row>
    <row r="108" spans="2:65" s="1" customFormat="1" ht="18" customHeight="1">
      <c r="B108" s="38"/>
      <c r="C108" s="39"/>
      <c r="D108" s="234" t="s">
        <v>163</v>
      </c>
      <c r="E108" s="235"/>
      <c r="F108" s="235"/>
      <c r="G108" s="235"/>
      <c r="H108" s="235"/>
      <c r="I108" s="39"/>
      <c r="J108" s="39"/>
      <c r="K108" s="39"/>
      <c r="L108" s="39"/>
      <c r="M108" s="236">
        <f>ROUND(M88*T108,2)</f>
        <v>0</v>
      </c>
      <c r="N108" s="237"/>
      <c r="O108" s="237"/>
      <c r="P108" s="237"/>
      <c r="Q108" s="237"/>
      <c r="R108" s="40"/>
      <c r="S108" s="148"/>
      <c r="T108" s="149"/>
      <c r="U108" s="150" t="s">
        <v>53</v>
      </c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2" t="s">
        <v>160</v>
      </c>
      <c r="AZ108" s="151"/>
      <c r="BA108" s="151"/>
      <c r="BB108" s="151"/>
      <c r="BC108" s="151"/>
      <c r="BD108" s="151"/>
      <c r="BE108" s="153">
        <f t="shared" si="0"/>
        <v>0</v>
      </c>
      <c r="BF108" s="153">
        <f t="shared" si="1"/>
        <v>0</v>
      </c>
      <c r="BG108" s="153">
        <f t="shared" si="2"/>
        <v>0</v>
      </c>
      <c r="BH108" s="153">
        <f t="shared" si="3"/>
        <v>0</v>
      </c>
      <c r="BI108" s="153">
        <f t="shared" si="4"/>
        <v>0</v>
      </c>
      <c r="BJ108" s="152" t="s">
        <v>27</v>
      </c>
      <c r="BK108" s="151"/>
      <c r="BL108" s="151"/>
      <c r="BM108" s="151"/>
    </row>
    <row r="109" spans="2:65" s="1" customFormat="1" ht="18" customHeight="1">
      <c r="B109" s="38"/>
      <c r="C109" s="39"/>
      <c r="D109" s="234" t="s">
        <v>164</v>
      </c>
      <c r="E109" s="235"/>
      <c r="F109" s="235"/>
      <c r="G109" s="235"/>
      <c r="H109" s="235"/>
      <c r="I109" s="39"/>
      <c r="J109" s="39"/>
      <c r="K109" s="39"/>
      <c r="L109" s="39"/>
      <c r="M109" s="236">
        <f>ROUND(M88*T109,2)</f>
        <v>0</v>
      </c>
      <c r="N109" s="237"/>
      <c r="O109" s="237"/>
      <c r="P109" s="237"/>
      <c r="Q109" s="237"/>
      <c r="R109" s="40"/>
      <c r="S109" s="148"/>
      <c r="T109" s="149"/>
      <c r="U109" s="150" t="s">
        <v>53</v>
      </c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2" t="s">
        <v>160</v>
      </c>
      <c r="AZ109" s="151"/>
      <c r="BA109" s="151"/>
      <c r="BB109" s="151"/>
      <c r="BC109" s="151"/>
      <c r="BD109" s="151"/>
      <c r="BE109" s="153">
        <f t="shared" si="0"/>
        <v>0</v>
      </c>
      <c r="BF109" s="153">
        <f t="shared" si="1"/>
        <v>0</v>
      </c>
      <c r="BG109" s="153">
        <f t="shared" si="2"/>
        <v>0</v>
      </c>
      <c r="BH109" s="153">
        <f t="shared" si="3"/>
        <v>0</v>
      </c>
      <c r="BI109" s="153">
        <f t="shared" si="4"/>
        <v>0</v>
      </c>
      <c r="BJ109" s="152" t="s">
        <v>27</v>
      </c>
      <c r="BK109" s="151"/>
      <c r="BL109" s="151"/>
      <c r="BM109" s="151"/>
    </row>
    <row r="110" spans="2:65" s="1" customFormat="1" ht="18" customHeight="1">
      <c r="B110" s="38"/>
      <c r="C110" s="39"/>
      <c r="D110" s="110" t="s">
        <v>165</v>
      </c>
      <c r="E110" s="39"/>
      <c r="F110" s="39"/>
      <c r="G110" s="39"/>
      <c r="H110" s="39"/>
      <c r="I110" s="39"/>
      <c r="J110" s="39"/>
      <c r="K110" s="39"/>
      <c r="L110" s="39"/>
      <c r="M110" s="236">
        <f>ROUND(M88*T110,2)</f>
        <v>0</v>
      </c>
      <c r="N110" s="237"/>
      <c r="O110" s="237"/>
      <c r="P110" s="237"/>
      <c r="Q110" s="237"/>
      <c r="R110" s="40"/>
      <c r="S110" s="148"/>
      <c r="T110" s="154"/>
      <c r="U110" s="155" t="s">
        <v>53</v>
      </c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2" t="s">
        <v>166</v>
      </c>
      <c r="AZ110" s="151"/>
      <c r="BA110" s="151"/>
      <c r="BB110" s="151"/>
      <c r="BC110" s="151"/>
      <c r="BD110" s="151"/>
      <c r="BE110" s="153">
        <f t="shared" si="0"/>
        <v>0</v>
      </c>
      <c r="BF110" s="153">
        <f t="shared" si="1"/>
        <v>0</v>
      </c>
      <c r="BG110" s="153">
        <f t="shared" si="2"/>
        <v>0</v>
      </c>
      <c r="BH110" s="153">
        <f t="shared" si="3"/>
        <v>0</v>
      </c>
      <c r="BI110" s="153">
        <f t="shared" si="4"/>
        <v>0</v>
      </c>
      <c r="BJ110" s="152" t="s">
        <v>27</v>
      </c>
      <c r="BK110" s="151"/>
      <c r="BL110" s="151"/>
      <c r="BM110" s="151"/>
    </row>
    <row r="111" spans="2:65" s="1" customForma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  <c r="T111" s="135"/>
      <c r="U111" s="135"/>
    </row>
    <row r="112" spans="2:65" s="1" customFormat="1" ht="29.25" customHeight="1">
      <c r="B112" s="38"/>
      <c r="C112" s="121" t="s">
        <v>122</v>
      </c>
      <c r="D112" s="122"/>
      <c r="E112" s="122"/>
      <c r="F112" s="122"/>
      <c r="G112" s="122"/>
      <c r="H112" s="122"/>
      <c r="I112" s="122"/>
      <c r="J112" s="122"/>
      <c r="K112" s="122"/>
      <c r="L112" s="233">
        <f>ROUND(SUM(M88+M104),2)</f>
        <v>0</v>
      </c>
      <c r="M112" s="233"/>
      <c r="N112" s="233"/>
      <c r="O112" s="233"/>
      <c r="P112" s="233"/>
      <c r="Q112" s="233"/>
      <c r="R112" s="40"/>
      <c r="T112" s="135"/>
      <c r="U112" s="135"/>
    </row>
    <row r="113" spans="2:30" s="1" customFormat="1" ht="6.9" customHeight="1">
      <c r="B113" s="62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4"/>
      <c r="T113" s="135"/>
      <c r="U113" s="135"/>
    </row>
    <row r="117" spans="2:30" s="1" customFormat="1" ht="6.9" customHeight="1"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7"/>
    </row>
    <row r="118" spans="2:30" s="1" customFormat="1" ht="36.9" customHeight="1">
      <c r="B118" s="38"/>
      <c r="C118" s="256" t="s">
        <v>167</v>
      </c>
      <c r="D118" s="311"/>
      <c r="E118" s="311"/>
      <c r="F118" s="311"/>
      <c r="G118" s="311"/>
      <c r="H118" s="311"/>
      <c r="I118" s="311"/>
      <c r="J118" s="311"/>
      <c r="K118" s="311"/>
      <c r="L118" s="311"/>
      <c r="M118" s="311"/>
      <c r="N118" s="311"/>
      <c r="O118" s="311"/>
      <c r="P118" s="311"/>
      <c r="Q118" s="311"/>
      <c r="R118" s="40"/>
    </row>
    <row r="119" spans="2:30" s="1" customFormat="1" ht="6.9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30" s="1" customFormat="1" ht="30" customHeight="1">
      <c r="B120" s="38"/>
      <c r="C120" s="33" t="s">
        <v>20</v>
      </c>
      <c r="D120" s="39"/>
      <c r="E120" s="39"/>
      <c r="F120" s="312" t="str">
        <f>F6</f>
        <v>Rekonstrukce turistického chodníku ,,Růžová hora - Sněžka´´</v>
      </c>
      <c r="G120" s="313"/>
      <c r="H120" s="313"/>
      <c r="I120" s="313"/>
      <c r="J120" s="313"/>
      <c r="K120" s="313"/>
      <c r="L120" s="313"/>
      <c r="M120" s="313"/>
      <c r="N120" s="313"/>
      <c r="O120" s="313"/>
      <c r="P120" s="313"/>
      <c r="Q120" s="39"/>
      <c r="R120" s="40"/>
    </row>
    <row r="121" spans="2:30" s="1" customFormat="1" ht="36.9" customHeight="1">
      <c r="B121" s="38"/>
      <c r="C121" s="72" t="s">
        <v>130</v>
      </c>
      <c r="D121" s="39"/>
      <c r="E121" s="39"/>
      <c r="F121" s="258" t="str">
        <f>F7</f>
        <v>15-02-3 - Úsek II. - Mezi dlažbou a úpatím Sněžky</v>
      </c>
      <c r="G121" s="311"/>
      <c r="H121" s="311"/>
      <c r="I121" s="311"/>
      <c r="J121" s="311"/>
      <c r="K121" s="311"/>
      <c r="L121" s="311"/>
      <c r="M121" s="311"/>
      <c r="N121" s="311"/>
      <c r="O121" s="311"/>
      <c r="P121" s="311"/>
      <c r="Q121" s="39"/>
      <c r="R121" s="40"/>
    </row>
    <row r="122" spans="2:30" s="1" customFormat="1" ht="6.9" customHeight="1"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40"/>
    </row>
    <row r="123" spans="2:30" s="1" customFormat="1" ht="18" customHeight="1">
      <c r="B123" s="38"/>
      <c r="C123" s="33" t="s">
        <v>28</v>
      </c>
      <c r="D123" s="39"/>
      <c r="E123" s="39"/>
      <c r="F123" s="31" t="str">
        <f>F9</f>
        <v>k.ú. Hor.Malá Úpa a Pec pod Sn.</v>
      </c>
      <c r="G123" s="39"/>
      <c r="H123" s="39"/>
      <c r="I123" s="39"/>
      <c r="J123" s="39"/>
      <c r="K123" s="33" t="s">
        <v>30</v>
      </c>
      <c r="L123" s="39"/>
      <c r="M123" s="308" t="str">
        <f>IF(O9="","",O9)</f>
        <v>13. 8. 2017</v>
      </c>
      <c r="N123" s="308"/>
      <c r="O123" s="308"/>
      <c r="P123" s="308"/>
      <c r="Q123" s="39"/>
      <c r="R123" s="40"/>
    </row>
    <row r="124" spans="2:30" s="1" customFormat="1" ht="6.9" customHeight="1"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40"/>
    </row>
    <row r="125" spans="2:30" s="1" customFormat="1" ht="13.2">
      <c r="B125" s="38"/>
      <c r="C125" s="33" t="s">
        <v>34</v>
      </c>
      <c r="D125" s="39"/>
      <c r="E125" s="39"/>
      <c r="F125" s="31" t="str">
        <f>E12</f>
        <v>Správa Krkonošského národního parku Vrchlabí</v>
      </c>
      <c r="G125" s="39"/>
      <c r="H125" s="39"/>
      <c r="I125" s="39"/>
      <c r="J125" s="39"/>
      <c r="K125" s="33" t="s">
        <v>41</v>
      </c>
      <c r="L125" s="39"/>
      <c r="M125" s="267" t="str">
        <f>E18</f>
        <v>Ing. Petr Vopata - PROLIS</v>
      </c>
      <c r="N125" s="267"/>
      <c r="O125" s="267"/>
      <c r="P125" s="267"/>
      <c r="Q125" s="267"/>
      <c r="R125" s="40"/>
    </row>
    <row r="126" spans="2:30" s="1" customFormat="1" ht="14.4" customHeight="1">
      <c r="B126" s="38"/>
      <c r="C126" s="33" t="s">
        <v>39</v>
      </c>
      <c r="D126" s="39"/>
      <c r="E126" s="39"/>
      <c r="F126" s="31" t="str">
        <f>IF(E15="","",E15)</f>
        <v>Vyplň údaj</v>
      </c>
      <c r="G126" s="39"/>
      <c r="H126" s="39"/>
      <c r="I126" s="39"/>
      <c r="J126" s="39"/>
      <c r="K126" s="33" t="s">
        <v>44</v>
      </c>
      <c r="L126" s="39"/>
      <c r="M126" s="267" t="str">
        <f>E21</f>
        <v>Ing. Petr Vopata</v>
      </c>
      <c r="N126" s="267"/>
      <c r="O126" s="267"/>
      <c r="P126" s="267"/>
      <c r="Q126" s="267"/>
      <c r="R126" s="40"/>
    </row>
    <row r="127" spans="2:30" s="1" customFormat="1" ht="10.35" customHeight="1"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40"/>
    </row>
    <row r="128" spans="2:30" s="8" customFormat="1" ht="29.25" customHeight="1">
      <c r="B128" s="156"/>
      <c r="C128" s="157" t="s">
        <v>168</v>
      </c>
      <c r="D128" s="158" t="s">
        <v>169</v>
      </c>
      <c r="E128" s="158" t="s">
        <v>70</v>
      </c>
      <c r="F128" s="309" t="s">
        <v>170</v>
      </c>
      <c r="G128" s="309"/>
      <c r="H128" s="309"/>
      <c r="I128" s="309"/>
      <c r="J128" s="158" t="s">
        <v>137</v>
      </c>
      <c r="K128" s="158" t="s">
        <v>171</v>
      </c>
      <c r="L128" s="158" t="s">
        <v>172</v>
      </c>
      <c r="M128" s="309" t="s">
        <v>173</v>
      </c>
      <c r="N128" s="309"/>
      <c r="O128" s="309"/>
      <c r="P128" s="309" t="s">
        <v>142</v>
      </c>
      <c r="Q128" s="310"/>
      <c r="R128" s="159"/>
      <c r="T128" s="83" t="s">
        <v>174</v>
      </c>
      <c r="U128" s="84" t="s">
        <v>52</v>
      </c>
      <c r="V128" s="84" t="s">
        <v>175</v>
      </c>
      <c r="W128" s="84" t="s">
        <v>176</v>
      </c>
      <c r="X128" s="84" t="s">
        <v>177</v>
      </c>
      <c r="Y128" s="84" t="s">
        <v>178</v>
      </c>
      <c r="Z128" s="84" t="s">
        <v>179</v>
      </c>
      <c r="AA128" s="84" t="s">
        <v>180</v>
      </c>
      <c r="AB128" s="84" t="s">
        <v>181</v>
      </c>
      <c r="AC128" s="84" t="s">
        <v>182</v>
      </c>
      <c r="AD128" s="85" t="s">
        <v>183</v>
      </c>
    </row>
    <row r="129" spans="2:65" s="1" customFormat="1" ht="29.25" customHeight="1">
      <c r="B129" s="38"/>
      <c r="C129" s="87" t="s">
        <v>132</v>
      </c>
      <c r="D129" s="39"/>
      <c r="E129" s="39"/>
      <c r="F129" s="39"/>
      <c r="G129" s="39"/>
      <c r="H129" s="39"/>
      <c r="I129" s="39"/>
      <c r="J129" s="39"/>
      <c r="K129" s="39"/>
      <c r="L129" s="39"/>
      <c r="M129" s="282">
        <f>BK129</f>
        <v>0</v>
      </c>
      <c r="N129" s="283"/>
      <c r="O129" s="283"/>
      <c r="P129" s="283"/>
      <c r="Q129" s="283"/>
      <c r="R129" s="40"/>
      <c r="T129" s="86"/>
      <c r="U129" s="54"/>
      <c r="V129" s="54"/>
      <c r="W129" s="160">
        <f>W130+W213+W234</f>
        <v>0</v>
      </c>
      <c r="X129" s="160">
        <f>X130+X213+X234</f>
        <v>0</v>
      </c>
      <c r="Y129" s="54"/>
      <c r="Z129" s="161">
        <f>Z130+Z213+Z234</f>
        <v>0</v>
      </c>
      <c r="AA129" s="54"/>
      <c r="AB129" s="161">
        <f>AB130+AB213+AB234</f>
        <v>191.49202</v>
      </c>
      <c r="AC129" s="54"/>
      <c r="AD129" s="162">
        <f>AD130+AD213+AD234</f>
        <v>444.82399999999996</v>
      </c>
      <c r="AT129" s="21" t="s">
        <v>89</v>
      </c>
      <c r="AU129" s="21" t="s">
        <v>144</v>
      </c>
      <c r="BK129" s="163">
        <f>BK130+BK213+BK234</f>
        <v>0</v>
      </c>
    </row>
    <row r="130" spans="2:65" s="9" customFormat="1" ht="37.35" customHeight="1">
      <c r="B130" s="164"/>
      <c r="C130" s="165"/>
      <c r="D130" s="166" t="s">
        <v>145</v>
      </c>
      <c r="E130" s="166"/>
      <c r="F130" s="166"/>
      <c r="G130" s="166"/>
      <c r="H130" s="166"/>
      <c r="I130" s="166"/>
      <c r="J130" s="166"/>
      <c r="K130" s="166"/>
      <c r="L130" s="166"/>
      <c r="M130" s="284">
        <f>BK130</f>
        <v>0</v>
      </c>
      <c r="N130" s="285"/>
      <c r="O130" s="285"/>
      <c r="P130" s="285"/>
      <c r="Q130" s="285"/>
      <c r="R130" s="167"/>
      <c r="T130" s="168"/>
      <c r="U130" s="165"/>
      <c r="V130" s="165"/>
      <c r="W130" s="169">
        <f>W131+W173+W178+W181+W198+W203+W210</f>
        <v>0</v>
      </c>
      <c r="X130" s="169">
        <f>X131+X173+X178+X181+X198+X203+X210</f>
        <v>0</v>
      </c>
      <c r="Y130" s="165"/>
      <c r="Z130" s="170">
        <f>Z131+Z173+Z178+Z181+Z198+Z203+Z210</f>
        <v>0</v>
      </c>
      <c r="AA130" s="165"/>
      <c r="AB130" s="170">
        <f>AB131+AB173+AB178+AB181+AB198+AB203+AB210</f>
        <v>191.49202</v>
      </c>
      <c r="AC130" s="165"/>
      <c r="AD130" s="171">
        <f>AD131+AD173+AD178+AD181+AD198+AD203+AD210</f>
        <v>444.82399999999996</v>
      </c>
      <c r="AR130" s="172" t="s">
        <v>27</v>
      </c>
      <c r="AT130" s="173" t="s">
        <v>89</v>
      </c>
      <c r="AU130" s="173" t="s">
        <v>90</v>
      </c>
      <c r="AY130" s="172" t="s">
        <v>184</v>
      </c>
      <c r="BK130" s="174">
        <f>BK131+BK173+BK178+BK181+BK198+BK203+BK210</f>
        <v>0</v>
      </c>
    </row>
    <row r="131" spans="2:65" s="9" customFormat="1" ht="19.95" customHeight="1">
      <c r="B131" s="164"/>
      <c r="C131" s="165"/>
      <c r="D131" s="175" t="s">
        <v>146</v>
      </c>
      <c r="E131" s="175"/>
      <c r="F131" s="175"/>
      <c r="G131" s="175"/>
      <c r="H131" s="175"/>
      <c r="I131" s="175"/>
      <c r="J131" s="175"/>
      <c r="K131" s="175"/>
      <c r="L131" s="175"/>
      <c r="M131" s="286">
        <f>BK131</f>
        <v>0</v>
      </c>
      <c r="N131" s="287"/>
      <c r="O131" s="287"/>
      <c r="P131" s="287"/>
      <c r="Q131" s="287"/>
      <c r="R131" s="167"/>
      <c r="T131" s="168"/>
      <c r="U131" s="165"/>
      <c r="V131" s="165"/>
      <c r="W131" s="169">
        <f>SUM(W132:W172)</f>
        <v>0</v>
      </c>
      <c r="X131" s="169">
        <f>SUM(X132:X172)</f>
        <v>0</v>
      </c>
      <c r="Y131" s="165"/>
      <c r="Z131" s="170">
        <f>SUM(Z132:Z172)</f>
        <v>0</v>
      </c>
      <c r="AA131" s="165"/>
      <c r="AB131" s="170">
        <f>SUM(AB132:AB172)</f>
        <v>4.0200000000000001E-3</v>
      </c>
      <c r="AC131" s="165"/>
      <c r="AD131" s="171">
        <f>SUM(AD132:AD172)</f>
        <v>444.82399999999996</v>
      </c>
      <c r="AR131" s="172" t="s">
        <v>27</v>
      </c>
      <c r="AT131" s="173" t="s">
        <v>89</v>
      </c>
      <c r="AU131" s="173" t="s">
        <v>27</v>
      </c>
      <c r="AY131" s="172" t="s">
        <v>184</v>
      </c>
      <c r="BK131" s="174">
        <f>SUM(BK132:BK172)</f>
        <v>0</v>
      </c>
    </row>
    <row r="132" spans="2:65" s="1" customFormat="1" ht="31.5" customHeight="1">
      <c r="B132" s="38"/>
      <c r="C132" s="176" t="s">
        <v>27</v>
      </c>
      <c r="D132" s="176" t="s">
        <v>185</v>
      </c>
      <c r="E132" s="177" t="s">
        <v>186</v>
      </c>
      <c r="F132" s="298" t="s">
        <v>187</v>
      </c>
      <c r="G132" s="298"/>
      <c r="H132" s="298"/>
      <c r="I132" s="298"/>
      <c r="J132" s="178" t="s">
        <v>188</v>
      </c>
      <c r="K132" s="179">
        <v>254.7</v>
      </c>
      <c r="L132" s="180">
        <v>0</v>
      </c>
      <c r="M132" s="299">
        <v>0</v>
      </c>
      <c r="N132" s="300"/>
      <c r="O132" s="300"/>
      <c r="P132" s="279">
        <f>ROUND(V132*K132,2)</f>
        <v>0</v>
      </c>
      <c r="Q132" s="279"/>
      <c r="R132" s="40"/>
      <c r="T132" s="181" t="s">
        <v>26</v>
      </c>
      <c r="U132" s="47" t="s">
        <v>53</v>
      </c>
      <c r="V132" s="127">
        <f>L132+M132</f>
        <v>0</v>
      </c>
      <c r="W132" s="127">
        <f>ROUND(L132*K132,2)</f>
        <v>0</v>
      </c>
      <c r="X132" s="127">
        <f>ROUND(M132*K132,2)</f>
        <v>0</v>
      </c>
      <c r="Y132" s="39"/>
      <c r="Z132" s="182">
        <f>Y132*K132</f>
        <v>0</v>
      </c>
      <c r="AA132" s="182">
        <v>0</v>
      </c>
      <c r="AB132" s="182">
        <f>AA132*K132</f>
        <v>0</v>
      </c>
      <c r="AC132" s="182">
        <v>0</v>
      </c>
      <c r="AD132" s="183">
        <f>AC132*K132</f>
        <v>0</v>
      </c>
      <c r="AR132" s="21" t="s">
        <v>189</v>
      </c>
      <c r="AT132" s="21" t="s">
        <v>185</v>
      </c>
      <c r="AU132" s="21" t="s">
        <v>128</v>
      </c>
      <c r="AY132" s="21" t="s">
        <v>184</v>
      </c>
      <c r="BE132" s="114">
        <f>IF(U132="základní",P132,0)</f>
        <v>0</v>
      </c>
      <c r="BF132" s="114">
        <f>IF(U132="snížená",P132,0)</f>
        <v>0</v>
      </c>
      <c r="BG132" s="114">
        <f>IF(U132="zákl. přenesená",P132,0)</f>
        <v>0</v>
      </c>
      <c r="BH132" s="114">
        <f>IF(U132="sníž. přenesená",P132,0)</f>
        <v>0</v>
      </c>
      <c r="BI132" s="114">
        <f>IF(U132="nulová",P132,0)</f>
        <v>0</v>
      </c>
      <c r="BJ132" s="21" t="s">
        <v>27</v>
      </c>
      <c r="BK132" s="114">
        <f>ROUND(V132*K132,2)</f>
        <v>0</v>
      </c>
      <c r="BL132" s="21" t="s">
        <v>189</v>
      </c>
      <c r="BM132" s="21" t="s">
        <v>474</v>
      </c>
    </row>
    <row r="133" spans="2:65" s="10" customFormat="1" ht="22.5" customHeight="1">
      <c r="B133" s="184"/>
      <c r="C133" s="185"/>
      <c r="D133" s="185"/>
      <c r="E133" s="186" t="s">
        <v>26</v>
      </c>
      <c r="F133" s="301" t="s">
        <v>475</v>
      </c>
      <c r="G133" s="302"/>
      <c r="H133" s="302"/>
      <c r="I133" s="302"/>
      <c r="J133" s="185"/>
      <c r="K133" s="187">
        <v>254.7</v>
      </c>
      <c r="L133" s="185"/>
      <c r="M133" s="185"/>
      <c r="N133" s="185"/>
      <c r="O133" s="185"/>
      <c r="P133" s="185"/>
      <c r="Q133" s="185"/>
      <c r="R133" s="188"/>
      <c r="T133" s="189"/>
      <c r="U133" s="185"/>
      <c r="V133" s="185"/>
      <c r="W133" s="185"/>
      <c r="X133" s="185"/>
      <c r="Y133" s="185"/>
      <c r="Z133" s="185"/>
      <c r="AA133" s="185"/>
      <c r="AB133" s="185"/>
      <c r="AC133" s="185"/>
      <c r="AD133" s="190"/>
      <c r="AT133" s="191" t="s">
        <v>192</v>
      </c>
      <c r="AU133" s="191" t="s">
        <v>128</v>
      </c>
      <c r="AV133" s="10" t="s">
        <v>128</v>
      </c>
      <c r="AW133" s="10" t="s">
        <v>7</v>
      </c>
      <c r="AX133" s="10" t="s">
        <v>27</v>
      </c>
      <c r="AY133" s="191" t="s">
        <v>184</v>
      </c>
    </row>
    <row r="134" spans="2:65" s="1" customFormat="1" ht="31.5" customHeight="1">
      <c r="B134" s="38"/>
      <c r="C134" s="176" t="s">
        <v>128</v>
      </c>
      <c r="D134" s="176" t="s">
        <v>185</v>
      </c>
      <c r="E134" s="177" t="s">
        <v>476</v>
      </c>
      <c r="F134" s="298" t="s">
        <v>477</v>
      </c>
      <c r="G134" s="298"/>
      <c r="H134" s="298"/>
      <c r="I134" s="298"/>
      <c r="J134" s="178" t="s">
        <v>188</v>
      </c>
      <c r="K134" s="179">
        <v>1998.8</v>
      </c>
      <c r="L134" s="180">
        <v>0</v>
      </c>
      <c r="M134" s="299">
        <v>0</v>
      </c>
      <c r="N134" s="300"/>
      <c r="O134" s="300"/>
      <c r="P134" s="279">
        <f>ROUND(V134*K134,2)</f>
        <v>0</v>
      </c>
      <c r="Q134" s="279"/>
      <c r="R134" s="40"/>
      <c r="T134" s="181" t="s">
        <v>26</v>
      </c>
      <c r="U134" s="47" t="s">
        <v>53</v>
      </c>
      <c r="V134" s="127">
        <f>L134+M134</f>
        <v>0</v>
      </c>
      <c r="W134" s="127">
        <f>ROUND(L134*K134,2)</f>
        <v>0</v>
      </c>
      <c r="X134" s="127">
        <f>ROUND(M134*K134,2)</f>
        <v>0</v>
      </c>
      <c r="Y134" s="39"/>
      <c r="Z134" s="182">
        <f>Y134*K134</f>
        <v>0</v>
      </c>
      <c r="AA134" s="182">
        <v>0</v>
      </c>
      <c r="AB134" s="182">
        <f>AA134*K134</f>
        <v>0</v>
      </c>
      <c r="AC134" s="182">
        <v>0.16</v>
      </c>
      <c r="AD134" s="183">
        <f>AC134*K134</f>
        <v>319.80799999999999</v>
      </c>
      <c r="AR134" s="21" t="s">
        <v>189</v>
      </c>
      <c r="AT134" s="21" t="s">
        <v>185</v>
      </c>
      <c r="AU134" s="21" t="s">
        <v>128</v>
      </c>
      <c r="AY134" s="21" t="s">
        <v>184</v>
      </c>
      <c r="BE134" s="114">
        <f>IF(U134="základní",P134,0)</f>
        <v>0</v>
      </c>
      <c r="BF134" s="114">
        <f>IF(U134="snížená",P134,0)</f>
        <v>0</v>
      </c>
      <c r="BG134" s="114">
        <f>IF(U134="zákl. přenesená",P134,0)</f>
        <v>0</v>
      </c>
      <c r="BH134" s="114">
        <f>IF(U134="sníž. přenesená",P134,0)</f>
        <v>0</v>
      </c>
      <c r="BI134" s="114">
        <f>IF(U134="nulová",P134,0)</f>
        <v>0</v>
      </c>
      <c r="BJ134" s="21" t="s">
        <v>27</v>
      </c>
      <c r="BK134" s="114">
        <f>ROUND(V134*K134,2)</f>
        <v>0</v>
      </c>
      <c r="BL134" s="21" t="s">
        <v>189</v>
      </c>
      <c r="BM134" s="21" t="s">
        <v>478</v>
      </c>
    </row>
    <row r="135" spans="2:65" s="12" customFormat="1" ht="22.5" customHeight="1">
      <c r="B135" s="200"/>
      <c r="C135" s="201"/>
      <c r="D135" s="201"/>
      <c r="E135" s="202" t="s">
        <v>26</v>
      </c>
      <c r="F135" s="294" t="s">
        <v>479</v>
      </c>
      <c r="G135" s="295"/>
      <c r="H135" s="295"/>
      <c r="I135" s="295"/>
      <c r="J135" s="201"/>
      <c r="K135" s="203" t="s">
        <v>26</v>
      </c>
      <c r="L135" s="201"/>
      <c r="M135" s="201"/>
      <c r="N135" s="201"/>
      <c r="O135" s="201"/>
      <c r="P135" s="201"/>
      <c r="Q135" s="201"/>
      <c r="R135" s="204"/>
      <c r="T135" s="205"/>
      <c r="U135" s="201"/>
      <c r="V135" s="201"/>
      <c r="W135" s="201"/>
      <c r="X135" s="201"/>
      <c r="Y135" s="201"/>
      <c r="Z135" s="201"/>
      <c r="AA135" s="201"/>
      <c r="AB135" s="201"/>
      <c r="AC135" s="201"/>
      <c r="AD135" s="206"/>
      <c r="AT135" s="207" t="s">
        <v>192</v>
      </c>
      <c r="AU135" s="207" t="s">
        <v>128</v>
      </c>
      <c r="AV135" s="12" t="s">
        <v>27</v>
      </c>
      <c r="AW135" s="12" t="s">
        <v>7</v>
      </c>
      <c r="AX135" s="12" t="s">
        <v>90</v>
      </c>
      <c r="AY135" s="207" t="s">
        <v>184</v>
      </c>
    </row>
    <row r="136" spans="2:65" s="10" customFormat="1" ht="31.5" customHeight="1">
      <c r="B136" s="184"/>
      <c r="C136" s="185"/>
      <c r="D136" s="185"/>
      <c r="E136" s="186" t="s">
        <v>26</v>
      </c>
      <c r="F136" s="296" t="s">
        <v>480</v>
      </c>
      <c r="G136" s="297"/>
      <c r="H136" s="297"/>
      <c r="I136" s="297"/>
      <c r="J136" s="185"/>
      <c r="K136" s="187">
        <v>941</v>
      </c>
      <c r="L136" s="185"/>
      <c r="M136" s="185"/>
      <c r="N136" s="185"/>
      <c r="O136" s="185"/>
      <c r="P136" s="185"/>
      <c r="Q136" s="185"/>
      <c r="R136" s="188"/>
      <c r="T136" s="189"/>
      <c r="U136" s="185"/>
      <c r="V136" s="185"/>
      <c r="W136" s="185"/>
      <c r="X136" s="185"/>
      <c r="Y136" s="185"/>
      <c r="Z136" s="185"/>
      <c r="AA136" s="185"/>
      <c r="AB136" s="185"/>
      <c r="AC136" s="185"/>
      <c r="AD136" s="190"/>
      <c r="AT136" s="191" t="s">
        <v>192</v>
      </c>
      <c r="AU136" s="191" t="s">
        <v>128</v>
      </c>
      <c r="AV136" s="10" t="s">
        <v>128</v>
      </c>
      <c r="AW136" s="10" t="s">
        <v>7</v>
      </c>
      <c r="AX136" s="10" t="s">
        <v>90</v>
      </c>
      <c r="AY136" s="191" t="s">
        <v>184</v>
      </c>
    </row>
    <row r="137" spans="2:65" s="10" customFormat="1" ht="31.5" customHeight="1">
      <c r="B137" s="184"/>
      <c r="C137" s="185"/>
      <c r="D137" s="185"/>
      <c r="E137" s="186" t="s">
        <v>26</v>
      </c>
      <c r="F137" s="296" t="s">
        <v>481</v>
      </c>
      <c r="G137" s="297"/>
      <c r="H137" s="297"/>
      <c r="I137" s="297"/>
      <c r="J137" s="185"/>
      <c r="K137" s="187">
        <v>1057.8</v>
      </c>
      <c r="L137" s="185"/>
      <c r="M137" s="185"/>
      <c r="N137" s="185"/>
      <c r="O137" s="185"/>
      <c r="P137" s="185"/>
      <c r="Q137" s="185"/>
      <c r="R137" s="188"/>
      <c r="T137" s="189"/>
      <c r="U137" s="185"/>
      <c r="V137" s="185"/>
      <c r="W137" s="185"/>
      <c r="X137" s="185"/>
      <c r="Y137" s="185"/>
      <c r="Z137" s="185"/>
      <c r="AA137" s="185"/>
      <c r="AB137" s="185"/>
      <c r="AC137" s="185"/>
      <c r="AD137" s="190"/>
      <c r="AT137" s="191" t="s">
        <v>192</v>
      </c>
      <c r="AU137" s="191" t="s">
        <v>128</v>
      </c>
      <c r="AV137" s="10" t="s">
        <v>128</v>
      </c>
      <c r="AW137" s="10" t="s">
        <v>7</v>
      </c>
      <c r="AX137" s="10" t="s">
        <v>90</v>
      </c>
      <c r="AY137" s="191" t="s">
        <v>184</v>
      </c>
    </row>
    <row r="138" spans="2:65" s="11" customFormat="1" ht="22.5" customHeight="1">
      <c r="B138" s="192"/>
      <c r="C138" s="193"/>
      <c r="D138" s="193"/>
      <c r="E138" s="194" t="s">
        <v>26</v>
      </c>
      <c r="F138" s="306" t="s">
        <v>209</v>
      </c>
      <c r="G138" s="307"/>
      <c r="H138" s="307"/>
      <c r="I138" s="307"/>
      <c r="J138" s="193"/>
      <c r="K138" s="195">
        <v>1998.8</v>
      </c>
      <c r="L138" s="193"/>
      <c r="M138" s="193"/>
      <c r="N138" s="193"/>
      <c r="O138" s="193"/>
      <c r="P138" s="193"/>
      <c r="Q138" s="193"/>
      <c r="R138" s="196"/>
      <c r="T138" s="197"/>
      <c r="U138" s="193"/>
      <c r="V138" s="193"/>
      <c r="W138" s="193"/>
      <c r="X138" s="193"/>
      <c r="Y138" s="193"/>
      <c r="Z138" s="193"/>
      <c r="AA138" s="193"/>
      <c r="AB138" s="193"/>
      <c r="AC138" s="193"/>
      <c r="AD138" s="198"/>
      <c r="AT138" s="199" t="s">
        <v>192</v>
      </c>
      <c r="AU138" s="199" t="s">
        <v>128</v>
      </c>
      <c r="AV138" s="11" t="s">
        <v>189</v>
      </c>
      <c r="AW138" s="11" t="s">
        <v>7</v>
      </c>
      <c r="AX138" s="11" t="s">
        <v>27</v>
      </c>
      <c r="AY138" s="199" t="s">
        <v>184</v>
      </c>
    </row>
    <row r="139" spans="2:65" s="1" customFormat="1" ht="31.5" customHeight="1">
      <c r="B139" s="38"/>
      <c r="C139" s="176" t="s">
        <v>197</v>
      </c>
      <c r="D139" s="176" t="s">
        <v>185</v>
      </c>
      <c r="E139" s="177" t="s">
        <v>482</v>
      </c>
      <c r="F139" s="298" t="s">
        <v>483</v>
      </c>
      <c r="G139" s="298"/>
      <c r="H139" s="298"/>
      <c r="I139" s="298"/>
      <c r="J139" s="178" t="s">
        <v>188</v>
      </c>
      <c r="K139" s="179">
        <v>520.9</v>
      </c>
      <c r="L139" s="180">
        <v>0</v>
      </c>
      <c r="M139" s="299">
        <v>0</v>
      </c>
      <c r="N139" s="300"/>
      <c r="O139" s="300"/>
      <c r="P139" s="279">
        <f>ROUND(V139*K139,2)</f>
        <v>0</v>
      </c>
      <c r="Q139" s="279"/>
      <c r="R139" s="40"/>
      <c r="T139" s="181" t="s">
        <v>26</v>
      </c>
      <c r="U139" s="47" t="s">
        <v>53</v>
      </c>
      <c r="V139" s="127">
        <f>L139+M139</f>
        <v>0</v>
      </c>
      <c r="W139" s="127">
        <f>ROUND(L139*K139,2)</f>
        <v>0</v>
      </c>
      <c r="X139" s="127">
        <f>ROUND(M139*K139,2)</f>
        <v>0</v>
      </c>
      <c r="Y139" s="39"/>
      <c r="Z139" s="182">
        <f>Y139*K139</f>
        <v>0</v>
      </c>
      <c r="AA139" s="182">
        <v>0</v>
      </c>
      <c r="AB139" s="182">
        <f>AA139*K139</f>
        <v>0</v>
      </c>
      <c r="AC139" s="182">
        <v>0.24</v>
      </c>
      <c r="AD139" s="183">
        <f>AC139*K139</f>
        <v>125.01599999999999</v>
      </c>
      <c r="AR139" s="21" t="s">
        <v>189</v>
      </c>
      <c r="AT139" s="21" t="s">
        <v>185</v>
      </c>
      <c r="AU139" s="21" t="s">
        <v>128</v>
      </c>
      <c r="AY139" s="21" t="s">
        <v>184</v>
      </c>
      <c r="BE139" s="114">
        <f>IF(U139="základní",P139,0)</f>
        <v>0</v>
      </c>
      <c r="BF139" s="114">
        <f>IF(U139="snížená",P139,0)</f>
        <v>0</v>
      </c>
      <c r="BG139" s="114">
        <f>IF(U139="zákl. přenesená",P139,0)</f>
        <v>0</v>
      </c>
      <c r="BH139" s="114">
        <f>IF(U139="sníž. přenesená",P139,0)</f>
        <v>0</v>
      </c>
      <c r="BI139" s="114">
        <f>IF(U139="nulová",P139,0)</f>
        <v>0</v>
      </c>
      <c r="BJ139" s="21" t="s">
        <v>27</v>
      </c>
      <c r="BK139" s="114">
        <f>ROUND(V139*K139,2)</f>
        <v>0</v>
      </c>
      <c r="BL139" s="21" t="s">
        <v>189</v>
      </c>
      <c r="BM139" s="21" t="s">
        <v>484</v>
      </c>
    </row>
    <row r="140" spans="2:65" s="10" customFormat="1" ht="31.5" customHeight="1">
      <c r="B140" s="184"/>
      <c r="C140" s="185"/>
      <c r="D140" s="185"/>
      <c r="E140" s="186" t="s">
        <v>26</v>
      </c>
      <c r="F140" s="301" t="s">
        <v>485</v>
      </c>
      <c r="G140" s="302"/>
      <c r="H140" s="302"/>
      <c r="I140" s="302"/>
      <c r="J140" s="185"/>
      <c r="K140" s="187">
        <v>520.9</v>
      </c>
      <c r="L140" s="185"/>
      <c r="M140" s="185"/>
      <c r="N140" s="185"/>
      <c r="O140" s="185"/>
      <c r="P140" s="185"/>
      <c r="Q140" s="185"/>
      <c r="R140" s="188"/>
      <c r="T140" s="189"/>
      <c r="U140" s="185"/>
      <c r="V140" s="185"/>
      <c r="W140" s="185"/>
      <c r="X140" s="185"/>
      <c r="Y140" s="185"/>
      <c r="Z140" s="185"/>
      <c r="AA140" s="185"/>
      <c r="AB140" s="185"/>
      <c r="AC140" s="185"/>
      <c r="AD140" s="190"/>
      <c r="AT140" s="191" t="s">
        <v>192</v>
      </c>
      <c r="AU140" s="191" t="s">
        <v>128</v>
      </c>
      <c r="AV140" s="10" t="s">
        <v>128</v>
      </c>
      <c r="AW140" s="10" t="s">
        <v>7</v>
      </c>
      <c r="AX140" s="10" t="s">
        <v>27</v>
      </c>
      <c r="AY140" s="191" t="s">
        <v>184</v>
      </c>
    </row>
    <row r="141" spans="2:65" s="1" customFormat="1" ht="31.5" customHeight="1">
      <c r="B141" s="38"/>
      <c r="C141" s="176" t="s">
        <v>189</v>
      </c>
      <c r="D141" s="176" t="s">
        <v>185</v>
      </c>
      <c r="E141" s="177" t="s">
        <v>486</v>
      </c>
      <c r="F141" s="298" t="s">
        <v>487</v>
      </c>
      <c r="G141" s="298"/>
      <c r="H141" s="298"/>
      <c r="I141" s="298"/>
      <c r="J141" s="178" t="s">
        <v>314</v>
      </c>
      <c r="K141" s="179">
        <v>310</v>
      </c>
      <c r="L141" s="180">
        <v>0</v>
      </c>
      <c r="M141" s="299">
        <v>0</v>
      </c>
      <c r="N141" s="300"/>
      <c r="O141" s="300"/>
      <c r="P141" s="279">
        <f>ROUND(V141*K141,2)</f>
        <v>0</v>
      </c>
      <c r="Q141" s="279"/>
      <c r="R141" s="40"/>
      <c r="T141" s="181" t="s">
        <v>26</v>
      </c>
      <c r="U141" s="47" t="s">
        <v>53</v>
      </c>
      <c r="V141" s="127">
        <f>L141+M141</f>
        <v>0</v>
      </c>
      <c r="W141" s="127">
        <f>ROUND(L141*K141,2)</f>
        <v>0</v>
      </c>
      <c r="X141" s="127">
        <f>ROUND(M141*K141,2)</f>
        <v>0</v>
      </c>
      <c r="Y141" s="39"/>
      <c r="Z141" s="182">
        <f>Y141*K141</f>
        <v>0</v>
      </c>
      <c r="AA141" s="182">
        <v>0</v>
      </c>
      <c r="AB141" s="182">
        <f>AA141*K141</f>
        <v>0</v>
      </c>
      <c r="AC141" s="182">
        <v>0</v>
      </c>
      <c r="AD141" s="183">
        <f>AC141*K141</f>
        <v>0</v>
      </c>
      <c r="AR141" s="21" t="s">
        <v>189</v>
      </c>
      <c r="AT141" s="21" t="s">
        <v>185</v>
      </c>
      <c r="AU141" s="21" t="s">
        <v>128</v>
      </c>
      <c r="AY141" s="21" t="s">
        <v>184</v>
      </c>
      <c r="BE141" s="114">
        <f>IF(U141="základní",P141,0)</f>
        <v>0</v>
      </c>
      <c r="BF141" s="114">
        <f>IF(U141="snížená",P141,0)</f>
        <v>0</v>
      </c>
      <c r="BG141" s="114">
        <f>IF(U141="zákl. přenesená",P141,0)</f>
        <v>0</v>
      </c>
      <c r="BH141" s="114">
        <f>IF(U141="sníž. přenesená",P141,0)</f>
        <v>0</v>
      </c>
      <c r="BI141" s="114">
        <f>IF(U141="nulová",P141,0)</f>
        <v>0</v>
      </c>
      <c r="BJ141" s="21" t="s">
        <v>27</v>
      </c>
      <c r="BK141" s="114">
        <f>ROUND(V141*K141,2)</f>
        <v>0</v>
      </c>
      <c r="BL141" s="21" t="s">
        <v>189</v>
      </c>
      <c r="BM141" s="21" t="s">
        <v>488</v>
      </c>
    </row>
    <row r="142" spans="2:65" s="10" customFormat="1" ht="22.5" customHeight="1">
      <c r="B142" s="184"/>
      <c r="C142" s="185"/>
      <c r="D142" s="185"/>
      <c r="E142" s="186" t="s">
        <v>26</v>
      </c>
      <c r="F142" s="301" t="s">
        <v>489</v>
      </c>
      <c r="G142" s="302"/>
      <c r="H142" s="302"/>
      <c r="I142" s="302"/>
      <c r="J142" s="185"/>
      <c r="K142" s="187">
        <v>310</v>
      </c>
      <c r="L142" s="185"/>
      <c r="M142" s="185"/>
      <c r="N142" s="185"/>
      <c r="O142" s="185"/>
      <c r="P142" s="185"/>
      <c r="Q142" s="185"/>
      <c r="R142" s="188"/>
      <c r="T142" s="189"/>
      <c r="U142" s="185"/>
      <c r="V142" s="185"/>
      <c r="W142" s="185"/>
      <c r="X142" s="185"/>
      <c r="Y142" s="185"/>
      <c r="Z142" s="185"/>
      <c r="AA142" s="185"/>
      <c r="AB142" s="185"/>
      <c r="AC142" s="185"/>
      <c r="AD142" s="190"/>
      <c r="AT142" s="191" t="s">
        <v>192</v>
      </c>
      <c r="AU142" s="191" t="s">
        <v>128</v>
      </c>
      <c r="AV142" s="10" t="s">
        <v>128</v>
      </c>
      <c r="AW142" s="10" t="s">
        <v>7</v>
      </c>
      <c r="AX142" s="10" t="s">
        <v>27</v>
      </c>
      <c r="AY142" s="191" t="s">
        <v>184</v>
      </c>
    </row>
    <row r="143" spans="2:65" s="1" customFormat="1" ht="31.5" customHeight="1">
      <c r="B143" s="38"/>
      <c r="C143" s="176" t="s">
        <v>210</v>
      </c>
      <c r="D143" s="176" t="s">
        <v>185</v>
      </c>
      <c r="E143" s="177" t="s">
        <v>211</v>
      </c>
      <c r="F143" s="298" t="s">
        <v>212</v>
      </c>
      <c r="G143" s="298"/>
      <c r="H143" s="298"/>
      <c r="I143" s="298"/>
      <c r="J143" s="178" t="s">
        <v>200</v>
      </c>
      <c r="K143" s="179">
        <v>380.33</v>
      </c>
      <c r="L143" s="180">
        <v>0</v>
      </c>
      <c r="M143" s="299">
        <v>0</v>
      </c>
      <c r="N143" s="300"/>
      <c r="O143" s="300"/>
      <c r="P143" s="279">
        <f>ROUND(V143*K143,2)</f>
        <v>0</v>
      </c>
      <c r="Q143" s="279"/>
      <c r="R143" s="40"/>
      <c r="T143" s="181" t="s">
        <v>26</v>
      </c>
      <c r="U143" s="47" t="s">
        <v>53</v>
      </c>
      <c r="V143" s="127">
        <f>L143+M143</f>
        <v>0</v>
      </c>
      <c r="W143" s="127">
        <f>ROUND(L143*K143,2)</f>
        <v>0</v>
      </c>
      <c r="X143" s="127">
        <f>ROUND(M143*K143,2)</f>
        <v>0</v>
      </c>
      <c r="Y143" s="39"/>
      <c r="Z143" s="182">
        <f>Y143*K143</f>
        <v>0</v>
      </c>
      <c r="AA143" s="182">
        <v>0</v>
      </c>
      <c r="AB143" s="182">
        <f>AA143*K143</f>
        <v>0</v>
      </c>
      <c r="AC143" s="182">
        <v>0</v>
      </c>
      <c r="AD143" s="183">
        <f>AC143*K143</f>
        <v>0</v>
      </c>
      <c r="AR143" s="21" t="s">
        <v>189</v>
      </c>
      <c r="AT143" s="21" t="s">
        <v>185</v>
      </c>
      <c r="AU143" s="21" t="s">
        <v>128</v>
      </c>
      <c r="AY143" s="21" t="s">
        <v>184</v>
      </c>
      <c r="BE143" s="114">
        <f>IF(U143="základní",P143,0)</f>
        <v>0</v>
      </c>
      <c r="BF143" s="114">
        <f>IF(U143="snížená",P143,0)</f>
        <v>0</v>
      </c>
      <c r="BG143" s="114">
        <f>IF(U143="zákl. přenesená",P143,0)</f>
        <v>0</v>
      </c>
      <c r="BH143" s="114">
        <f>IF(U143="sníž. přenesená",P143,0)</f>
        <v>0</v>
      </c>
      <c r="BI143" s="114">
        <f>IF(U143="nulová",P143,0)</f>
        <v>0</v>
      </c>
      <c r="BJ143" s="21" t="s">
        <v>27</v>
      </c>
      <c r="BK143" s="114">
        <f>ROUND(V143*K143,2)</f>
        <v>0</v>
      </c>
      <c r="BL143" s="21" t="s">
        <v>189</v>
      </c>
      <c r="BM143" s="21" t="s">
        <v>490</v>
      </c>
    </row>
    <row r="144" spans="2:65" s="12" customFormat="1" ht="22.5" customHeight="1">
      <c r="B144" s="200"/>
      <c r="C144" s="201"/>
      <c r="D144" s="201"/>
      <c r="E144" s="202" t="s">
        <v>26</v>
      </c>
      <c r="F144" s="294" t="s">
        <v>491</v>
      </c>
      <c r="G144" s="295"/>
      <c r="H144" s="295"/>
      <c r="I144" s="295"/>
      <c r="J144" s="201"/>
      <c r="K144" s="203" t="s">
        <v>26</v>
      </c>
      <c r="L144" s="201"/>
      <c r="M144" s="201"/>
      <c r="N144" s="201"/>
      <c r="O144" s="201"/>
      <c r="P144" s="201"/>
      <c r="Q144" s="201"/>
      <c r="R144" s="204"/>
      <c r="T144" s="205"/>
      <c r="U144" s="201"/>
      <c r="V144" s="201"/>
      <c r="W144" s="201"/>
      <c r="X144" s="201"/>
      <c r="Y144" s="201"/>
      <c r="Z144" s="201"/>
      <c r="AA144" s="201"/>
      <c r="AB144" s="201"/>
      <c r="AC144" s="201"/>
      <c r="AD144" s="206"/>
      <c r="AT144" s="207" t="s">
        <v>192</v>
      </c>
      <c r="AU144" s="207" t="s">
        <v>128</v>
      </c>
      <c r="AV144" s="12" t="s">
        <v>27</v>
      </c>
      <c r="AW144" s="12" t="s">
        <v>7</v>
      </c>
      <c r="AX144" s="12" t="s">
        <v>90</v>
      </c>
      <c r="AY144" s="207" t="s">
        <v>184</v>
      </c>
    </row>
    <row r="145" spans="2:65" s="10" customFormat="1" ht="31.5" customHeight="1">
      <c r="B145" s="184"/>
      <c r="C145" s="185"/>
      <c r="D145" s="185"/>
      <c r="E145" s="186" t="s">
        <v>26</v>
      </c>
      <c r="F145" s="296" t="s">
        <v>492</v>
      </c>
      <c r="G145" s="297"/>
      <c r="H145" s="297"/>
      <c r="I145" s="297"/>
      <c r="J145" s="185"/>
      <c r="K145" s="187">
        <v>380.33</v>
      </c>
      <c r="L145" s="185"/>
      <c r="M145" s="185"/>
      <c r="N145" s="185"/>
      <c r="O145" s="185"/>
      <c r="P145" s="185"/>
      <c r="Q145" s="185"/>
      <c r="R145" s="188"/>
      <c r="T145" s="189"/>
      <c r="U145" s="185"/>
      <c r="V145" s="185"/>
      <c r="W145" s="185"/>
      <c r="X145" s="185"/>
      <c r="Y145" s="185"/>
      <c r="Z145" s="185"/>
      <c r="AA145" s="185"/>
      <c r="AB145" s="185"/>
      <c r="AC145" s="185"/>
      <c r="AD145" s="190"/>
      <c r="AT145" s="191" t="s">
        <v>192</v>
      </c>
      <c r="AU145" s="191" t="s">
        <v>128</v>
      </c>
      <c r="AV145" s="10" t="s">
        <v>128</v>
      </c>
      <c r="AW145" s="10" t="s">
        <v>7</v>
      </c>
      <c r="AX145" s="10" t="s">
        <v>27</v>
      </c>
      <c r="AY145" s="191" t="s">
        <v>184</v>
      </c>
    </row>
    <row r="146" spans="2:65" s="1" customFormat="1" ht="31.5" customHeight="1">
      <c r="B146" s="38"/>
      <c r="C146" s="176" t="s">
        <v>216</v>
      </c>
      <c r="D146" s="176" t="s">
        <v>185</v>
      </c>
      <c r="E146" s="177" t="s">
        <v>493</v>
      </c>
      <c r="F146" s="298" t="s">
        <v>494</v>
      </c>
      <c r="G146" s="298"/>
      <c r="H146" s="298"/>
      <c r="I146" s="298"/>
      <c r="J146" s="178" t="s">
        <v>200</v>
      </c>
      <c r="K146" s="179">
        <v>133.19999999999999</v>
      </c>
      <c r="L146" s="180">
        <v>0</v>
      </c>
      <c r="M146" s="299">
        <v>0</v>
      </c>
      <c r="N146" s="300"/>
      <c r="O146" s="300"/>
      <c r="P146" s="279">
        <f>ROUND(V146*K146,2)</f>
        <v>0</v>
      </c>
      <c r="Q146" s="279"/>
      <c r="R146" s="40"/>
      <c r="T146" s="181" t="s">
        <v>26</v>
      </c>
      <c r="U146" s="47" t="s">
        <v>53</v>
      </c>
      <c r="V146" s="127">
        <f>L146+M146</f>
        <v>0</v>
      </c>
      <c r="W146" s="127">
        <f>ROUND(L146*K146,2)</f>
        <v>0</v>
      </c>
      <c r="X146" s="127">
        <f>ROUND(M146*K146,2)</f>
        <v>0</v>
      </c>
      <c r="Y146" s="39"/>
      <c r="Z146" s="182">
        <f>Y146*K146</f>
        <v>0</v>
      </c>
      <c r="AA146" s="182">
        <v>0</v>
      </c>
      <c r="AB146" s="182">
        <f>AA146*K146</f>
        <v>0</v>
      </c>
      <c r="AC146" s="182">
        <v>0</v>
      </c>
      <c r="AD146" s="183">
        <f>AC146*K146</f>
        <v>0</v>
      </c>
      <c r="AR146" s="21" t="s">
        <v>189</v>
      </c>
      <c r="AT146" s="21" t="s">
        <v>185</v>
      </c>
      <c r="AU146" s="21" t="s">
        <v>128</v>
      </c>
      <c r="AY146" s="21" t="s">
        <v>184</v>
      </c>
      <c r="BE146" s="114">
        <f>IF(U146="základní",P146,0)</f>
        <v>0</v>
      </c>
      <c r="BF146" s="114">
        <f>IF(U146="snížená",P146,0)</f>
        <v>0</v>
      </c>
      <c r="BG146" s="114">
        <f>IF(U146="zákl. přenesená",P146,0)</f>
        <v>0</v>
      </c>
      <c r="BH146" s="114">
        <f>IF(U146="sníž. přenesená",P146,0)</f>
        <v>0</v>
      </c>
      <c r="BI146" s="114">
        <f>IF(U146="nulová",P146,0)</f>
        <v>0</v>
      </c>
      <c r="BJ146" s="21" t="s">
        <v>27</v>
      </c>
      <c r="BK146" s="114">
        <f>ROUND(V146*K146,2)</f>
        <v>0</v>
      </c>
      <c r="BL146" s="21" t="s">
        <v>189</v>
      </c>
      <c r="BM146" s="21" t="s">
        <v>495</v>
      </c>
    </row>
    <row r="147" spans="2:65" s="12" customFormat="1" ht="31.5" customHeight="1">
      <c r="B147" s="200"/>
      <c r="C147" s="201"/>
      <c r="D147" s="201"/>
      <c r="E147" s="202" t="s">
        <v>26</v>
      </c>
      <c r="F147" s="294" t="s">
        <v>496</v>
      </c>
      <c r="G147" s="295"/>
      <c r="H147" s="295"/>
      <c r="I147" s="295"/>
      <c r="J147" s="201"/>
      <c r="K147" s="203" t="s">
        <v>26</v>
      </c>
      <c r="L147" s="201"/>
      <c r="M147" s="201"/>
      <c r="N147" s="201"/>
      <c r="O147" s="201"/>
      <c r="P147" s="201"/>
      <c r="Q147" s="201"/>
      <c r="R147" s="204"/>
      <c r="T147" s="205"/>
      <c r="U147" s="201"/>
      <c r="V147" s="201"/>
      <c r="W147" s="201"/>
      <c r="X147" s="201"/>
      <c r="Y147" s="201"/>
      <c r="Z147" s="201"/>
      <c r="AA147" s="201"/>
      <c r="AB147" s="201"/>
      <c r="AC147" s="201"/>
      <c r="AD147" s="206"/>
      <c r="AT147" s="207" t="s">
        <v>192</v>
      </c>
      <c r="AU147" s="207" t="s">
        <v>128</v>
      </c>
      <c r="AV147" s="12" t="s">
        <v>27</v>
      </c>
      <c r="AW147" s="12" t="s">
        <v>7</v>
      </c>
      <c r="AX147" s="12" t="s">
        <v>90</v>
      </c>
      <c r="AY147" s="207" t="s">
        <v>184</v>
      </c>
    </row>
    <row r="148" spans="2:65" s="10" customFormat="1" ht="31.5" customHeight="1">
      <c r="B148" s="184"/>
      <c r="C148" s="185"/>
      <c r="D148" s="185"/>
      <c r="E148" s="186" t="s">
        <v>26</v>
      </c>
      <c r="F148" s="296" t="s">
        <v>497</v>
      </c>
      <c r="G148" s="297"/>
      <c r="H148" s="297"/>
      <c r="I148" s="297"/>
      <c r="J148" s="185"/>
      <c r="K148" s="187">
        <v>133.19999999999999</v>
      </c>
      <c r="L148" s="185"/>
      <c r="M148" s="185"/>
      <c r="N148" s="185"/>
      <c r="O148" s="185"/>
      <c r="P148" s="185"/>
      <c r="Q148" s="185"/>
      <c r="R148" s="188"/>
      <c r="T148" s="189"/>
      <c r="U148" s="185"/>
      <c r="V148" s="185"/>
      <c r="W148" s="185"/>
      <c r="X148" s="185"/>
      <c r="Y148" s="185"/>
      <c r="Z148" s="185"/>
      <c r="AA148" s="185"/>
      <c r="AB148" s="185"/>
      <c r="AC148" s="185"/>
      <c r="AD148" s="190"/>
      <c r="AT148" s="191" t="s">
        <v>192</v>
      </c>
      <c r="AU148" s="191" t="s">
        <v>128</v>
      </c>
      <c r="AV148" s="10" t="s">
        <v>128</v>
      </c>
      <c r="AW148" s="10" t="s">
        <v>7</v>
      </c>
      <c r="AX148" s="10" t="s">
        <v>27</v>
      </c>
      <c r="AY148" s="191" t="s">
        <v>184</v>
      </c>
    </row>
    <row r="149" spans="2:65" s="1" customFormat="1" ht="31.5" customHeight="1">
      <c r="B149" s="38"/>
      <c r="C149" s="176" t="s">
        <v>222</v>
      </c>
      <c r="D149" s="176" t="s">
        <v>185</v>
      </c>
      <c r="E149" s="177" t="s">
        <v>498</v>
      </c>
      <c r="F149" s="298" t="s">
        <v>499</v>
      </c>
      <c r="G149" s="298"/>
      <c r="H149" s="298"/>
      <c r="I149" s="298"/>
      <c r="J149" s="178" t="s">
        <v>200</v>
      </c>
      <c r="K149" s="179">
        <v>3040.6</v>
      </c>
      <c r="L149" s="180">
        <v>0</v>
      </c>
      <c r="M149" s="299">
        <v>0</v>
      </c>
      <c r="N149" s="300"/>
      <c r="O149" s="300"/>
      <c r="P149" s="279">
        <f>ROUND(V149*K149,2)</f>
        <v>0</v>
      </c>
      <c r="Q149" s="279"/>
      <c r="R149" s="40"/>
      <c r="T149" s="181" t="s">
        <v>26</v>
      </c>
      <c r="U149" s="47" t="s">
        <v>53</v>
      </c>
      <c r="V149" s="127">
        <f>L149+M149</f>
        <v>0</v>
      </c>
      <c r="W149" s="127">
        <f>ROUND(L149*K149,2)</f>
        <v>0</v>
      </c>
      <c r="X149" s="127">
        <f>ROUND(M149*K149,2)</f>
        <v>0</v>
      </c>
      <c r="Y149" s="39"/>
      <c r="Z149" s="182">
        <f>Y149*K149</f>
        <v>0</v>
      </c>
      <c r="AA149" s="182">
        <v>0</v>
      </c>
      <c r="AB149" s="182">
        <f>AA149*K149</f>
        <v>0</v>
      </c>
      <c r="AC149" s="182">
        <v>0</v>
      </c>
      <c r="AD149" s="183">
        <f>AC149*K149</f>
        <v>0</v>
      </c>
      <c r="AR149" s="21" t="s">
        <v>189</v>
      </c>
      <c r="AT149" s="21" t="s">
        <v>185</v>
      </c>
      <c r="AU149" s="21" t="s">
        <v>128</v>
      </c>
      <c r="AY149" s="21" t="s">
        <v>184</v>
      </c>
      <c r="BE149" s="114">
        <f>IF(U149="základní",P149,0)</f>
        <v>0</v>
      </c>
      <c r="BF149" s="114">
        <f>IF(U149="snížená",P149,0)</f>
        <v>0</v>
      </c>
      <c r="BG149" s="114">
        <f>IF(U149="zákl. přenesená",P149,0)</f>
        <v>0</v>
      </c>
      <c r="BH149" s="114">
        <f>IF(U149="sníž. přenesená",P149,0)</f>
        <v>0</v>
      </c>
      <c r="BI149" s="114">
        <f>IF(U149="nulová",P149,0)</f>
        <v>0</v>
      </c>
      <c r="BJ149" s="21" t="s">
        <v>27</v>
      </c>
      <c r="BK149" s="114">
        <f>ROUND(V149*K149,2)</f>
        <v>0</v>
      </c>
      <c r="BL149" s="21" t="s">
        <v>189</v>
      </c>
      <c r="BM149" s="21" t="s">
        <v>500</v>
      </c>
    </row>
    <row r="150" spans="2:65" s="10" customFormat="1" ht="31.5" customHeight="1">
      <c r="B150" s="184"/>
      <c r="C150" s="185"/>
      <c r="D150" s="185"/>
      <c r="E150" s="186" t="s">
        <v>26</v>
      </c>
      <c r="F150" s="301" t="s">
        <v>501</v>
      </c>
      <c r="G150" s="302"/>
      <c r="H150" s="302"/>
      <c r="I150" s="302"/>
      <c r="J150" s="185"/>
      <c r="K150" s="187">
        <v>3040.6</v>
      </c>
      <c r="L150" s="185"/>
      <c r="M150" s="185"/>
      <c r="N150" s="185"/>
      <c r="O150" s="185"/>
      <c r="P150" s="185"/>
      <c r="Q150" s="185"/>
      <c r="R150" s="188"/>
      <c r="T150" s="189"/>
      <c r="U150" s="185"/>
      <c r="V150" s="185"/>
      <c r="W150" s="185"/>
      <c r="X150" s="185"/>
      <c r="Y150" s="185"/>
      <c r="Z150" s="185"/>
      <c r="AA150" s="185"/>
      <c r="AB150" s="185"/>
      <c r="AC150" s="185"/>
      <c r="AD150" s="190"/>
      <c r="AT150" s="191" t="s">
        <v>192</v>
      </c>
      <c r="AU150" s="191" t="s">
        <v>128</v>
      </c>
      <c r="AV150" s="10" t="s">
        <v>128</v>
      </c>
      <c r="AW150" s="10" t="s">
        <v>7</v>
      </c>
      <c r="AX150" s="10" t="s">
        <v>27</v>
      </c>
      <c r="AY150" s="191" t="s">
        <v>184</v>
      </c>
    </row>
    <row r="151" spans="2:65" s="1" customFormat="1" ht="31.5" customHeight="1">
      <c r="B151" s="38"/>
      <c r="C151" s="176" t="s">
        <v>227</v>
      </c>
      <c r="D151" s="176" t="s">
        <v>185</v>
      </c>
      <c r="E151" s="177" t="s">
        <v>237</v>
      </c>
      <c r="F151" s="298" t="s">
        <v>238</v>
      </c>
      <c r="G151" s="298"/>
      <c r="H151" s="298"/>
      <c r="I151" s="298"/>
      <c r="J151" s="178" t="s">
        <v>188</v>
      </c>
      <c r="K151" s="179">
        <v>254.67</v>
      </c>
      <c r="L151" s="180">
        <v>0</v>
      </c>
      <c r="M151" s="299">
        <v>0</v>
      </c>
      <c r="N151" s="300"/>
      <c r="O151" s="300"/>
      <c r="P151" s="279">
        <f>ROUND(V151*K151,2)</f>
        <v>0</v>
      </c>
      <c r="Q151" s="279"/>
      <c r="R151" s="40"/>
      <c r="T151" s="181" t="s">
        <v>26</v>
      </c>
      <c r="U151" s="47" t="s">
        <v>53</v>
      </c>
      <c r="V151" s="127">
        <f>L151+M151</f>
        <v>0</v>
      </c>
      <c r="W151" s="127">
        <f>ROUND(L151*K151,2)</f>
        <v>0</v>
      </c>
      <c r="X151" s="127">
        <f>ROUND(M151*K151,2)</f>
        <v>0</v>
      </c>
      <c r="Y151" s="39"/>
      <c r="Z151" s="182">
        <f>Y151*K151</f>
        <v>0</v>
      </c>
      <c r="AA151" s="182">
        <v>0</v>
      </c>
      <c r="AB151" s="182">
        <f>AA151*K151</f>
        <v>0</v>
      </c>
      <c r="AC151" s="182">
        <v>0</v>
      </c>
      <c r="AD151" s="183">
        <f>AC151*K151</f>
        <v>0</v>
      </c>
      <c r="AR151" s="21" t="s">
        <v>189</v>
      </c>
      <c r="AT151" s="21" t="s">
        <v>185</v>
      </c>
      <c r="AU151" s="21" t="s">
        <v>128</v>
      </c>
      <c r="AY151" s="21" t="s">
        <v>184</v>
      </c>
      <c r="BE151" s="114">
        <f>IF(U151="základní",P151,0)</f>
        <v>0</v>
      </c>
      <c r="BF151" s="114">
        <f>IF(U151="snížená",P151,0)</f>
        <v>0</v>
      </c>
      <c r="BG151" s="114">
        <f>IF(U151="zákl. přenesená",P151,0)</f>
        <v>0</v>
      </c>
      <c r="BH151" s="114">
        <f>IF(U151="sníž. přenesená",P151,0)</f>
        <v>0</v>
      </c>
      <c r="BI151" s="114">
        <f>IF(U151="nulová",P151,0)</f>
        <v>0</v>
      </c>
      <c r="BJ151" s="21" t="s">
        <v>27</v>
      </c>
      <c r="BK151" s="114">
        <f>ROUND(V151*K151,2)</f>
        <v>0</v>
      </c>
      <c r="BL151" s="21" t="s">
        <v>189</v>
      </c>
      <c r="BM151" s="21" t="s">
        <v>502</v>
      </c>
    </row>
    <row r="152" spans="2:65" s="10" customFormat="1" ht="31.5" customHeight="1">
      <c r="B152" s="184"/>
      <c r="C152" s="185"/>
      <c r="D152" s="185"/>
      <c r="E152" s="186" t="s">
        <v>26</v>
      </c>
      <c r="F152" s="301" t="s">
        <v>503</v>
      </c>
      <c r="G152" s="302"/>
      <c r="H152" s="302"/>
      <c r="I152" s="302"/>
      <c r="J152" s="185"/>
      <c r="K152" s="187">
        <v>254.67</v>
      </c>
      <c r="L152" s="185"/>
      <c r="M152" s="185"/>
      <c r="N152" s="185"/>
      <c r="O152" s="185"/>
      <c r="P152" s="185"/>
      <c r="Q152" s="185"/>
      <c r="R152" s="188"/>
      <c r="T152" s="189"/>
      <c r="U152" s="185"/>
      <c r="V152" s="185"/>
      <c r="W152" s="185"/>
      <c r="X152" s="185"/>
      <c r="Y152" s="185"/>
      <c r="Z152" s="185"/>
      <c r="AA152" s="185"/>
      <c r="AB152" s="185"/>
      <c r="AC152" s="185"/>
      <c r="AD152" s="190"/>
      <c r="AT152" s="191" t="s">
        <v>192</v>
      </c>
      <c r="AU152" s="191" t="s">
        <v>128</v>
      </c>
      <c r="AV152" s="10" t="s">
        <v>128</v>
      </c>
      <c r="AW152" s="10" t="s">
        <v>7</v>
      </c>
      <c r="AX152" s="10" t="s">
        <v>27</v>
      </c>
      <c r="AY152" s="191" t="s">
        <v>184</v>
      </c>
    </row>
    <row r="153" spans="2:65" s="1" customFormat="1" ht="31.5" customHeight="1">
      <c r="B153" s="38"/>
      <c r="C153" s="176" t="s">
        <v>232</v>
      </c>
      <c r="D153" s="176" t="s">
        <v>185</v>
      </c>
      <c r="E153" s="177" t="s">
        <v>504</v>
      </c>
      <c r="F153" s="298" t="s">
        <v>505</v>
      </c>
      <c r="G153" s="298"/>
      <c r="H153" s="298"/>
      <c r="I153" s="298"/>
      <c r="J153" s="178" t="s">
        <v>200</v>
      </c>
      <c r="K153" s="179">
        <v>498.66</v>
      </c>
      <c r="L153" s="180">
        <v>0</v>
      </c>
      <c r="M153" s="299">
        <v>0</v>
      </c>
      <c r="N153" s="300"/>
      <c r="O153" s="300"/>
      <c r="P153" s="279">
        <f>ROUND(V153*K153,2)</f>
        <v>0</v>
      </c>
      <c r="Q153" s="279"/>
      <c r="R153" s="40"/>
      <c r="T153" s="181" t="s">
        <v>26</v>
      </c>
      <c r="U153" s="47" t="s">
        <v>53</v>
      </c>
      <c r="V153" s="127">
        <f>L153+M153</f>
        <v>0</v>
      </c>
      <c r="W153" s="127">
        <f>ROUND(L153*K153,2)</f>
        <v>0</v>
      </c>
      <c r="X153" s="127">
        <f>ROUND(M153*K153,2)</f>
        <v>0</v>
      </c>
      <c r="Y153" s="39"/>
      <c r="Z153" s="182">
        <f>Y153*K153</f>
        <v>0</v>
      </c>
      <c r="AA153" s="182">
        <v>0</v>
      </c>
      <c r="AB153" s="182">
        <f>AA153*K153</f>
        <v>0</v>
      </c>
      <c r="AC153" s="182">
        <v>0</v>
      </c>
      <c r="AD153" s="183">
        <f>AC153*K153</f>
        <v>0</v>
      </c>
      <c r="AR153" s="21" t="s">
        <v>189</v>
      </c>
      <c r="AT153" s="21" t="s">
        <v>185</v>
      </c>
      <c r="AU153" s="21" t="s">
        <v>128</v>
      </c>
      <c r="AY153" s="21" t="s">
        <v>184</v>
      </c>
      <c r="BE153" s="114">
        <f>IF(U153="základní",P153,0)</f>
        <v>0</v>
      </c>
      <c r="BF153" s="114">
        <f>IF(U153="snížená",P153,0)</f>
        <v>0</v>
      </c>
      <c r="BG153" s="114">
        <f>IF(U153="zákl. přenesená",P153,0)</f>
        <v>0</v>
      </c>
      <c r="BH153" s="114">
        <f>IF(U153="sníž. přenesená",P153,0)</f>
        <v>0</v>
      </c>
      <c r="BI153" s="114">
        <f>IF(U153="nulová",P153,0)</f>
        <v>0</v>
      </c>
      <c r="BJ153" s="21" t="s">
        <v>27</v>
      </c>
      <c r="BK153" s="114">
        <f>ROUND(V153*K153,2)</f>
        <v>0</v>
      </c>
      <c r="BL153" s="21" t="s">
        <v>189</v>
      </c>
      <c r="BM153" s="21" t="s">
        <v>506</v>
      </c>
    </row>
    <row r="154" spans="2:65" s="10" customFormat="1" ht="31.5" customHeight="1">
      <c r="B154" s="184"/>
      <c r="C154" s="185"/>
      <c r="D154" s="185"/>
      <c r="E154" s="186" t="s">
        <v>26</v>
      </c>
      <c r="F154" s="301" t="s">
        <v>507</v>
      </c>
      <c r="G154" s="302"/>
      <c r="H154" s="302"/>
      <c r="I154" s="302"/>
      <c r="J154" s="185"/>
      <c r="K154" s="187">
        <v>118.33</v>
      </c>
      <c r="L154" s="185"/>
      <c r="M154" s="185"/>
      <c r="N154" s="185"/>
      <c r="O154" s="185"/>
      <c r="P154" s="185"/>
      <c r="Q154" s="185"/>
      <c r="R154" s="188"/>
      <c r="T154" s="189"/>
      <c r="U154" s="185"/>
      <c r="V154" s="185"/>
      <c r="W154" s="185"/>
      <c r="X154" s="185"/>
      <c r="Y154" s="185"/>
      <c r="Z154" s="185"/>
      <c r="AA154" s="185"/>
      <c r="AB154" s="185"/>
      <c r="AC154" s="185"/>
      <c r="AD154" s="190"/>
      <c r="AT154" s="191" t="s">
        <v>192</v>
      </c>
      <c r="AU154" s="191" t="s">
        <v>128</v>
      </c>
      <c r="AV154" s="10" t="s">
        <v>128</v>
      </c>
      <c r="AW154" s="10" t="s">
        <v>7</v>
      </c>
      <c r="AX154" s="10" t="s">
        <v>90</v>
      </c>
      <c r="AY154" s="191" t="s">
        <v>184</v>
      </c>
    </row>
    <row r="155" spans="2:65" s="10" customFormat="1" ht="31.5" customHeight="1">
      <c r="B155" s="184"/>
      <c r="C155" s="185"/>
      <c r="D155" s="185"/>
      <c r="E155" s="186" t="s">
        <v>26</v>
      </c>
      <c r="F155" s="296" t="s">
        <v>508</v>
      </c>
      <c r="G155" s="297"/>
      <c r="H155" s="297"/>
      <c r="I155" s="297"/>
      <c r="J155" s="185"/>
      <c r="K155" s="187">
        <v>380.33</v>
      </c>
      <c r="L155" s="185"/>
      <c r="M155" s="185"/>
      <c r="N155" s="185"/>
      <c r="O155" s="185"/>
      <c r="P155" s="185"/>
      <c r="Q155" s="185"/>
      <c r="R155" s="188"/>
      <c r="T155" s="189"/>
      <c r="U155" s="185"/>
      <c r="V155" s="185"/>
      <c r="W155" s="185"/>
      <c r="X155" s="185"/>
      <c r="Y155" s="185"/>
      <c r="Z155" s="185"/>
      <c r="AA155" s="185"/>
      <c r="AB155" s="185"/>
      <c r="AC155" s="185"/>
      <c r="AD155" s="190"/>
      <c r="AT155" s="191" t="s">
        <v>192</v>
      </c>
      <c r="AU155" s="191" t="s">
        <v>128</v>
      </c>
      <c r="AV155" s="10" t="s">
        <v>128</v>
      </c>
      <c r="AW155" s="10" t="s">
        <v>7</v>
      </c>
      <c r="AX155" s="10" t="s">
        <v>90</v>
      </c>
      <c r="AY155" s="191" t="s">
        <v>184</v>
      </c>
    </row>
    <row r="156" spans="2:65" s="11" customFormat="1" ht="22.5" customHeight="1">
      <c r="B156" s="192"/>
      <c r="C156" s="193"/>
      <c r="D156" s="193"/>
      <c r="E156" s="194" t="s">
        <v>26</v>
      </c>
      <c r="F156" s="306" t="s">
        <v>209</v>
      </c>
      <c r="G156" s="307"/>
      <c r="H156" s="307"/>
      <c r="I156" s="307"/>
      <c r="J156" s="193"/>
      <c r="K156" s="195">
        <v>498.66</v>
      </c>
      <c r="L156" s="193"/>
      <c r="M156" s="193"/>
      <c r="N156" s="193"/>
      <c r="O156" s="193"/>
      <c r="P156" s="193"/>
      <c r="Q156" s="193"/>
      <c r="R156" s="196"/>
      <c r="T156" s="197"/>
      <c r="U156" s="193"/>
      <c r="V156" s="193"/>
      <c r="W156" s="193"/>
      <c r="X156" s="193"/>
      <c r="Y156" s="193"/>
      <c r="Z156" s="193"/>
      <c r="AA156" s="193"/>
      <c r="AB156" s="193"/>
      <c r="AC156" s="193"/>
      <c r="AD156" s="198"/>
      <c r="AT156" s="199" t="s">
        <v>192</v>
      </c>
      <c r="AU156" s="199" t="s">
        <v>128</v>
      </c>
      <c r="AV156" s="11" t="s">
        <v>189</v>
      </c>
      <c r="AW156" s="11" t="s">
        <v>7</v>
      </c>
      <c r="AX156" s="11" t="s">
        <v>27</v>
      </c>
      <c r="AY156" s="199" t="s">
        <v>184</v>
      </c>
    </row>
    <row r="157" spans="2:65" s="1" customFormat="1" ht="31.5" customHeight="1">
      <c r="B157" s="38"/>
      <c r="C157" s="176" t="s">
        <v>32</v>
      </c>
      <c r="D157" s="176" t="s">
        <v>185</v>
      </c>
      <c r="E157" s="177" t="s">
        <v>509</v>
      </c>
      <c r="F157" s="298" t="s">
        <v>510</v>
      </c>
      <c r="G157" s="298"/>
      <c r="H157" s="298"/>
      <c r="I157" s="298"/>
      <c r="J157" s="178" t="s">
        <v>200</v>
      </c>
      <c r="K157" s="179">
        <v>0.8</v>
      </c>
      <c r="L157" s="180">
        <v>0</v>
      </c>
      <c r="M157" s="299">
        <v>0</v>
      </c>
      <c r="N157" s="300"/>
      <c r="O157" s="300"/>
      <c r="P157" s="279">
        <f>ROUND(V157*K157,2)</f>
        <v>0</v>
      </c>
      <c r="Q157" s="279"/>
      <c r="R157" s="40"/>
      <c r="T157" s="181" t="s">
        <v>26</v>
      </c>
      <c r="U157" s="47" t="s">
        <v>53</v>
      </c>
      <c r="V157" s="127">
        <f>L157+M157</f>
        <v>0</v>
      </c>
      <c r="W157" s="127">
        <f>ROUND(L157*K157,2)</f>
        <v>0</v>
      </c>
      <c r="X157" s="127">
        <f>ROUND(M157*K157,2)</f>
        <v>0</v>
      </c>
      <c r="Y157" s="39"/>
      <c r="Z157" s="182">
        <f>Y157*K157</f>
        <v>0</v>
      </c>
      <c r="AA157" s="182">
        <v>0</v>
      </c>
      <c r="AB157" s="182">
        <f>AA157*K157</f>
        <v>0</v>
      </c>
      <c r="AC157" s="182">
        <v>0</v>
      </c>
      <c r="AD157" s="183">
        <f>AC157*K157</f>
        <v>0</v>
      </c>
      <c r="AR157" s="21" t="s">
        <v>189</v>
      </c>
      <c r="AT157" s="21" t="s">
        <v>185</v>
      </c>
      <c r="AU157" s="21" t="s">
        <v>128</v>
      </c>
      <c r="AY157" s="21" t="s">
        <v>184</v>
      </c>
      <c r="BE157" s="114">
        <f>IF(U157="základní",P157,0)</f>
        <v>0</v>
      </c>
      <c r="BF157" s="114">
        <f>IF(U157="snížená",P157,0)</f>
        <v>0</v>
      </c>
      <c r="BG157" s="114">
        <f>IF(U157="zákl. přenesená",P157,0)</f>
        <v>0</v>
      </c>
      <c r="BH157" s="114">
        <f>IF(U157="sníž. přenesená",P157,0)</f>
        <v>0</v>
      </c>
      <c r="BI157" s="114">
        <f>IF(U157="nulová",P157,0)</f>
        <v>0</v>
      </c>
      <c r="BJ157" s="21" t="s">
        <v>27</v>
      </c>
      <c r="BK157" s="114">
        <f>ROUND(V157*K157,2)</f>
        <v>0</v>
      </c>
      <c r="BL157" s="21" t="s">
        <v>189</v>
      </c>
      <c r="BM157" s="21" t="s">
        <v>511</v>
      </c>
    </row>
    <row r="158" spans="2:65" s="10" customFormat="1" ht="31.5" customHeight="1">
      <c r="B158" s="184"/>
      <c r="C158" s="185"/>
      <c r="D158" s="185"/>
      <c r="E158" s="186" t="s">
        <v>26</v>
      </c>
      <c r="F158" s="301" t="s">
        <v>512</v>
      </c>
      <c r="G158" s="302"/>
      <c r="H158" s="302"/>
      <c r="I158" s="302"/>
      <c r="J158" s="185"/>
      <c r="K158" s="187">
        <v>0.8</v>
      </c>
      <c r="L158" s="185"/>
      <c r="M158" s="185"/>
      <c r="N158" s="185"/>
      <c r="O158" s="185"/>
      <c r="P158" s="185"/>
      <c r="Q158" s="185"/>
      <c r="R158" s="188"/>
      <c r="T158" s="189"/>
      <c r="U158" s="185"/>
      <c r="V158" s="185"/>
      <c r="W158" s="185"/>
      <c r="X158" s="185"/>
      <c r="Y158" s="185"/>
      <c r="Z158" s="185"/>
      <c r="AA158" s="185"/>
      <c r="AB158" s="185"/>
      <c r="AC158" s="185"/>
      <c r="AD158" s="190"/>
      <c r="AT158" s="191" t="s">
        <v>192</v>
      </c>
      <c r="AU158" s="191" t="s">
        <v>128</v>
      </c>
      <c r="AV158" s="10" t="s">
        <v>128</v>
      </c>
      <c r="AW158" s="10" t="s">
        <v>7</v>
      </c>
      <c r="AX158" s="10" t="s">
        <v>27</v>
      </c>
      <c r="AY158" s="191" t="s">
        <v>184</v>
      </c>
    </row>
    <row r="159" spans="2:65" s="1" customFormat="1" ht="31.5" customHeight="1">
      <c r="B159" s="38"/>
      <c r="C159" s="176" t="s">
        <v>241</v>
      </c>
      <c r="D159" s="176" t="s">
        <v>185</v>
      </c>
      <c r="E159" s="177" t="s">
        <v>513</v>
      </c>
      <c r="F159" s="298" t="s">
        <v>514</v>
      </c>
      <c r="G159" s="298"/>
      <c r="H159" s="298"/>
      <c r="I159" s="298"/>
      <c r="J159" s="178" t="s">
        <v>188</v>
      </c>
      <c r="K159" s="179">
        <v>74</v>
      </c>
      <c r="L159" s="180">
        <v>0</v>
      </c>
      <c r="M159" s="299">
        <v>0</v>
      </c>
      <c r="N159" s="300"/>
      <c r="O159" s="300"/>
      <c r="P159" s="279">
        <f>ROUND(V159*K159,2)</f>
        <v>0</v>
      </c>
      <c r="Q159" s="279"/>
      <c r="R159" s="40"/>
      <c r="T159" s="181" t="s">
        <v>26</v>
      </c>
      <c r="U159" s="47" t="s">
        <v>53</v>
      </c>
      <c r="V159" s="127">
        <f>L159+M159</f>
        <v>0</v>
      </c>
      <c r="W159" s="127">
        <f>ROUND(L159*K159,2)</f>
        <v>0</v>
      </c>
      <c r="X159" s="127">
        <f>ROUND(M159*K159,2)</f>
        <v>0</v>
      </c>
      <c r="Y159" s="39"/>
      <c r="Z159" s="182">
        <f>Y159*K159</f>
        <v>0</v>
      </c>
      <c r="AA159" s="182">
        <v>0</v>
      </c>
      <c r="AB159" s="182">
        <f>AA159*K159</f>
        <v>0</v>
      </c>
      <c r="AC159" s="182">
        <v>0</v>
      </c>
      <c r="AD159" s="183">
        <f>AC159*K159</f>
        <v>0</v>
      </c>
      <c r="AR159" s="21" t="s">
        <v>189</v>
      </c>
      <c r="AT159" s="21" t="s">
        <v>185</v>
      </c>
      <c r="AU159" s="21" t="s">
        <v>128</v>
      </c>
      <c r="AY159" s="21" t="s">
        <v>184</v>
      </c>
      <c r="BE159" s="114">
        <f>IF(U159="základní",P159,0)</f>
        <v>0</v>
      </c>
      <c r="BF159" s="114">
        <f>IF(U159="snížená",P159,0)</f>
        <v>0</v>
      </c>
      <c r="BG159" s="114">
        <f>IF(U159="zákl. přenesená",P159,0)</f>
        <v>0</v>
      </c>
      <c r="BH159" s="114">
        <f>IF(U159="sníž. přenesená",P159,0)</f>
        <v>0</v>
      </c>
      <c r="BI159" s="114">
        <f>IF(U159="nulová",P159,0)</f>
        <v>0</v>
      </c>
      <c r="BJ159" s="21" t="s">
        <v>27</v>
      </c>
      <c r="BK159" s="114">
        <f>ROUND(V159*K159,2)</f>
        <v>0</v>
      </c>
      <c r="BL159" s="21" t="s">
        <v>189</v>
      </c>
      <c r="BM159" s="21" t="s">
        <v>515</v>
      </c>
    </row>
    <row r="160" spans="2:65" s="10" customFormat="1" ht="31.5" customHeight="1">
      <c r="B160" s="184"/>
      <c r="C160" s="185"/>
      <c r="D160" s="185"/>
      <c r="E160" s="186" t="s">
        <v>26</v>
      </c>
      <c r="F160" s="301" t="s">
        <v>516</v>
      </c>
      <c r="G160" s="302"/>
      <c r="H160" s="302"/>
      <c r="I160" s="302"/>
      <c r="J160" s="185"/>
      <c r="K160" s="187">
        <v>74</v>
      </c>
      <c r="L160" s="185"/>
      <c r="M160" s="185"/>
      <c r="N160" s="185"/>
      <c r="O160" s="185"/>
      <c r="P160" s="185"/>
      <c r="Q160" s="185"/>
      <c r="R160" s="188"/>
      <c r="T160" s="189"/>
      <c r="U160" s="185"/>
      <c r="V160" s="185"/>
      <c r="W160" s="185"/>
      <c r="X160" s="185"/>
      <c r="Y160" s="185"/>
      <c r="Z160" s="185"/>
      <c r="AA160" s="185"/>
      <c r="AB160" s="185"/>
      <c r="AC160" s="185"/>
      <c r="AD160" s="190"/>
      <c r="AT160" s="191" t="s">
        <v>192</v>
      </c>
      <c r="AU160" s="191" t="s">
        <v>128</v>
      </c>
      <c r="AV160" s="10" t="s">
        <v>128</v>
      </c>
      <c r="AW160" s="10" t="s">
        <v>7</v>
      </c>
      <c r="AX160" s="10" t="s">
        <v>27</v>
      </c>
      <c r="AY160" s="191" t="s">
        <v>184</v>
      </c>
    </row>
    <row r="161" spans="2:65" s="1" customFormat="1" ht="31.5" customHeight="1">
      <c r="B161" s="38"/>
      <c r="C161" s="176" t="s">
        <v>246</v>
      </c>
      <c r="D161" s="176" t="s">
        <v>185</v>
      </c>
      <c r="E161" s="177" t="s">
        <v>242</v>
      </c>
      <c r="F161" s="298" t="s">
        <v>243</v>
      </c>
      <c r="G161" s="298"/>
      <c r="H161" s="298"/>
      <c r="I161" s="298"/>
      <c r="J161" s="178" t="s">
        <v>200</v>
      </c>
      <c r="K161" s="179">
        <v>380.33</v>
      </c>
      <c r="L161" s="180">
        <v>0</v>
      </c>
      <c r="M161" s="299">
        <v>0</v>
      </c>
      <c r="N161" s="300"/>
      <c r="O161" s="300"/>
      <c r="P161" s="279">
        <f>ROUND(V161*K161,2)</f>
        <v>0</v>
      </c>
      <c r="Q161" s="279"/>
      <c r="R161" s="40"/>
      <c r="T161" s="181" t="s">
        <v>26</v>
      </c>
      <c r="U161" s="47" t="s">
        <v>53</v>
      </c>
      <c r="V161" s="127">
        <f>L161+M161</f>
        <v>0</v>
      </c>
      <c r="W161" s="127">
        <f>ROUND(L161*K161,2)</f>
        <v>0</v>
      </c>
      <c r="X161" s="127">
        <f>ROUND(M161*K161,2)</f>
        <v>0</v>
      </c>
      <c r="Y161" s="39"/>
      <c r="Z161" s="182">
        <f>Y161*K161</f>
        <v>0</v>
      </c>
      <c r="AA161" s="182">
        <v>0</v>
      </c>
      <c r="AB161" s="182">
        <f>AA161*K161</f>
        <v>0</v>
      </c>
      <c r="AC161" s="182">
        <v>0</v>
      </c>
      <c r="AD161" s="183">
        <f>AC161*K161</f>
        <v>0</v>
      </c>
      <c r="AR161" s="21" t="s">
        <v>189</v>
      </c>
      <c r="AT161" s="21" t="s">
        <v>185</v>
      </c>
      <c r="AU161" s="21" t="s">
        <v>128</v>
      </c>
      <c r="AY161" s="21" t="s">
        <v>184</v>
      </c>
      <c r="BE161" s="114">
        <f>IF(U161="základní",P161,0)</f>
        <v>0</v>
      </c>
      <c r="BF161" s="114">
        <f>IF(U161="snížená",P161,0)</f>
        <v>0</v>
      </c>
      <c r="BG161" s="114">
        <f>IF(U161="zákl. přenesená",P161,0)</f>
        <v>0</v>
      </c>
      <c r="BH161" s="114">
        <f>IF(U161="sníž. přenesená",P161,0)</f>
        <v>0</v>
      </c>
      <c r="BI161" s="114">
        <f>IF(U161="nulová",P161,0)</f>
        <v>0</v>
      </c>
      <c r="BJ161" s="21" t="s">
        <v>27</v>
      </c>
      <c r="BK161" s="114">
        <f>ROUND(V161*K161,2)</f>
        <v>0</v>
      </c>
      <c r="BL161" s="21" t="s">
        <v>189</v>
      </c>
      <c r="BM161" s="21" t="s">
        <v>517</v>
      </c>
    </row>
    <row r="162" spans="2:65" s="10" customFormat="1" ht="31.5" customHeight="1">
      <c r="B162" s="184"/>
      <c r="C162" s="185"/>
      <c r="D162" s="185"/>
      <c r="E162" s="186" t="s">
        <v>26</v>
      </c>
      <c r="F162" s="301" t="s">
        <v>518</v>
      </c>
      <c r="G162" s="302"/>
      <c r="H162" s="302"/>
      <c r="I162" s="302"/>
      <c r="J162" s="185"/>
      <c r="K162" s="187">
        <v>380.33</v>
      </c>
      <c r="L162" s="185"/>
      <c r="M162" s="185"/>
      <c r="N162" s="185"/>
      <c r="O162" s="185"/>
      <c r="P162" s="185"/>
      <c r="Q162" s="185"/>
      <c r="R162" s="188"/>
      <c r="T162" s="189"/>
      <c r="U162" s="185"/>
      <c r="V162" s="185"/>
      <c r="W162" s="185"/>
      <c r="X162" s="185"/>
      <c r="Y162" s="185"/>
      <c r="Z162" s="185"/>
      <c r="AA162" s="185"/>
      <c r="AB162" s="185"/>
      <c r="AC162" s="185"/>
      <c r="AD162" s="190"/>
      <c r="AT162" s="191" t="s">
        <v>192</v>
      </c>
      <c r="AU162" s="191" t="s">
        <v>128</v>
      </c>
      <c r="AV162" s="10" t="s">
        <v>128</v>
      </c>
      <c r="AW162" s="10" t="s">
        <v>7</v>
      </c>
      <c r="AX162" s="10" t="s">
        <v>27</v>
      </c>
      <c r="AY162" s="191" t="s">
        <v>184</v>
      </c>
    </row>
    <row r="163" spans="2:65" s="1" customFormat="1" ht="31.5" customHeight="1">
      <c r="B163" s="38"/>
      <c r="C163" s="176" t="s">
        <v>251</v>
      </c>
      <c r="D163" s="176" t="s">
        <v>185</v>
      </c>
      <c r="E163" s="177" t="s">
        <v>519</v>
      </c>
      <c r="F163" s="298" t="s">
        <v>520</v>
      </c>
      <c r="G163" s="298"/>
      <c r="H163" s="298"/>
      <c r="I163" s="298"/>
      <c r="J163" s="178" t="s">
        <v>200</v>
      </c>
      <c r="K163" s="179">
        <v>380.33</v>
      </c>
      <c r="L163" s="180">
        <v>0</v>
      </c>
      <c r="M163" s="299">
        <v>0</v>
      </c>
      <c r="N163" s="300"/>
      <c r="O163" s="300"/>
      <c r="P163" s="279">
        <f>ROUND(V163*K163,2)</f>
        <v>0</v>
      </c>
      <c r="Q163" s="279"/>
      <c r="R163" s="40"/>
      <c r="T163" s="181" t="s">
        <v>26</v>
      </c>
      <c r="U163" s="47" t="s">
        <v>53</v>
      </c>
      <c r="V163" s="127">
        <f>L163+M163</f>
        <v>0</v>
      </c>
      <c r="W163" s="127">
        <f>ROUND(L163*K163,2)</f>
        <v>0</v>
      </c>
      <c r="X163" s="127">
        <f>ROUND(M163*K163,2)</f>
        <v>0</v>
      </c>
      <c r="Y163" s="39"/>
      <c r="Z163" s="182">
        <f>Y163*K163</f>
        <v>0</v>
      </c>
      <c r="AA163" s="182">
        <v>0</v>
      </c>
      <c r="AB163" s="182">
        <f>AA163*K163</f>
        <v>0</v>
      </c>
      <c r="AC163" s="182">
        <v>0</v>
      </c>
      <c r="AD163" s="183">
        <f>AC163*K163</f>
        <v>0</v>
      </c>
      <c r="AR163" s="21" t="s">
        <v>189</v>
      </c>
      <c r="AT163" s="21" t="s">
        <v>185</v>
      </c>
      <c r="AU163" s="21" t="s">
        <v>128</v>
      </c>
      <c r="AY163" s="21" t="s">
        <v>184</v>
      </c>
      <c r="BE163" s="114">
        <f>IF(U163="základní",P163,0)</f>
        <v>0</v>
      </c>
      <c r="BF163" s="114">
        <f>IF(U163="snížená",P163,0)</f>
        <v>0</v>
      </c>
      <c r="BG163" s="114">
        <f>IF(U163="zákl. přenesená",P163,0)</f>
        <v>0</v>
      </c>
      <c r="BH163" s="114">
        <f>IF(U163="sníž. přenesená",P163,0)</f>
        <v>0</v>
      </c>
      <c r="BI163" s="114">
        <f>IF(U163="nulová",P163,0)</f>
        <v>0</v>
      </c>
      <c r="BJ163" s="21" t="s">
        <v>27</v>
      </c>
      <c r="BK163" s="114">
        <f>ROUND(V163*K163,2)</f>
        <v>0</v>
      </c>
      <c r="BL163" s="21" t="s">
        <v>189</v>
      </c>
      <c r="BM163" s="21" t="s">
        <v>521</v>
      </c>
    </row>
    <row r="164" spans="2:65" s="10" customFormat="1" ht="31.5" customHeight="1">
      <c r="B164" s="184"/>
      <c r="C164" s="185"/>
      <c r="D164" s="185"/>
      <c r="E164" s="186" t="s">
        <v>26</v>
      </c>
      <c r="F164" s="301" t="s">
        <v>522</v>
      </c>
      <c r="G164" s="302"/>
      <c r="H164" s="302"/>
      <c r="I164" s="302"/>
      <c r="J164" s="185"/>
      <c r="K164" s="187">
        <v>380.33</v>
      </c>
      <c r="L164" s="185"/>
      <c r="M164" s="185"/>
      <c r="N164" s="185"/>
      <c r="O164" s="185"/>
      <c r="P164" s="185"/>
      <c r="Q164" s="185"/>
      <c r="R164" s="188"/>
      <c r="T164" s="189"/>
      <c r="U164" s="185"/>
      <c r="V164" s="185"/>
      <c r="W164" s="185"/>
      <c r="X164" s="185"/>
      <c r="Y164" s="185"/>
      <c r="Z164" s="185"/>
      <c r="AA164" s="185"/>
      <c r="AB164" s="185"/>
      <c r="AC164" s="185"/>
      <c r="AD164" s="190"/>
      <c r="AT164" s="191" t="s">
        <v>192</v>
      </c>
      <c r="AU164" s="191" t="s">
        <v>128</v>
      </c>
      <c r="AV164" s="10" t="s">
        <v>128</v>
      </c>
      <c r="AW164" s="10" t="s">
        <v>7</v>
      </c>
      <c r="AX164" s="10" t="s">
        <v>27</v>
      </c>
      <c r="AY164" s="191" t="s">
        <v>184</v>
      </c>
    </row>
    <row r="165" spans="2:65" s="1" customFormat="1" ht="31.5" customHeight="1">
      <c r="B165" s="38"/>
      <c r="C165" s="176" t="s">
        <v>256</v>
      </c>
      <c r="D165" s="176" t="s">
        <v>185</v>
      </c>
      <c r="E165" s="177" t="s">
        <v>271</v>
      </c>
      <c r="F165" s="298" t="s">
        <v>272</v>
      </c>
      <c r="G165" s="298"/>
      <c r="H165" s="298"/>
      <c r="I165" s="298"/>
      <c r="J165" s="178" t="s">
        <v>188</v>
      </c>
      <c r="K165" s="179">
        <v>20.100000000000001</v>
      </c>
      <c r="L165" s="180">
        <v>0</v>
      </c>
      <c r="M165" s="299">
        <v>0</v>
      </c>
      <c r="N165" s="300"/>
      <c r="O165" s="300"/>
      <c r="P165" s="279">
        <f>ROUND(V165*K165,2)</f>
        <v>0</v>
      </c>
      <c r="Q165" s="279"/>
      <c r="R165" s="40"/>
      <c r="T165" s="181" t="s">
        <v>26</v>
      </c>
      <c r="U165" s="47" t="s">
        <v>53</v>
      </c>
      <c r="V165" s="127">
        <f>L165+M165</f>
        <v>0</v>
      </c>
      <c r="W165" s="127">
        <f>ROUND(L165*K165,2)</f>
        <v>0</v>
      </c>
      <c r="X165" s="127">
        <f>ROUND(M165*K165,2)</f>
        <v>0</v>
      </c>
      <c r="Y165" s="39"/>
      <c r="Z165" s="182">
        <f>Y165*K165</f>
        <v>0</v>
      </c>
      <c r="AA165" s="182">
        <v>2.0000000000000001E-4</v>
      </c>
      <c r="AB165" s="182">
        <f>AA165*K165</f>
        <v>4.0200000000000001E-3</v>
      </c>
      <c r="AC165" s="182">
        <v>0</v>
      </c>
      <c r="AD165" s="183">
        <f>AC165*K165</f>
        <v>0</v>
      </c>
      <c r="AR165" s="21" t="s">
        <v>189</v>
      </c>
      <c r="AT165" s="21" t="s">
        <v>185</v>
      </c>
      <c r="AU165" s="21" t="s">
        <v>128</v>
      </c>
      <c r="AY165" s="21" t="s">
        <v>184</v>
      </c>
      <c r="BE165" s="114">
        <f>IF(U165="základní",P165,0)</f>
        <v>0</v>
      </c>
      <c r="BF165" s="114">
        <f>IF(U165="snížená",P165,0)</f>
        <v>0</v>
      </c>
      <c r="BG165" s="114">
        <f>IF(U165="zákl. přenesená",P165,0)</f>
        <v>0</v>
      </c>
      <c r="BH165" s="114">
        <f>IF(U165="sníž. přenesená",P165,0)</f>
        <v>0</v>
      </c>
      <c r="BI165" s="114">
        <f>IF(U165="nulová",P165,0)</f>
        <v>0</v>
      </c>
      <c r="BJ165" s="21" t="s">
        <v>27</v>
      </c>
      <c r="BK165" s="114">
        <f>ROUND(V165*K165,2)</f>
        <v>0</v>
      </c>
      <c r="BL165" s="21" t="s">
        <v>189</v>
      </c>
      <c r="BM165" s="21" t="s">
        <v>523</v>
      </c>
    </row>
    <row r="166" spans="2:65" s="10" customFormat="1" ht="22.5" customHeight="1">
      <c r="B166" s="184"/>
      <c r="C166" s="185"/>
      <c r="D166" s="185"/>
      <c r="E166" s="186" t="s">
        <v>26</v>
      </c>
      <c r="F166" s="301" t="s">
        <v>524</v>
      </c>
      <c r="G166" s="302"/>
      <c r="H166" s="302"/>
      <c r="I166" s="302"/>
      <c r="J166" s="185"/>
      <c r="K166" s="187">
        <v>20.100000000000001</v>
      </c>
      <c r="L166" s="185"/>
      <c r="M166" s="185"/>
      <c r="N166" s="185"/>
      <c r="O166" s="185"/>
      <c r="P166" s="185"/>
      <c r="Q166" s="185"/>
      <c r="R166" s="188"/>
      <c r="T166" s="189"/>
      <c r="U166" s="185"/>
      <c r="V166" s="185"/>
      <c r="W166" s="185"/>
      <c r="X166" s="185"/>
      <c r="Y166" s="185"/>
      <c r="Z166" s="185"/>
      <c r="AA166" s="185"/>
      <c r="AB166" s="185"/>
      <c r="AC166" s="185"/>
      <c r="AD166" s="190"/>
      <c r="AT166" s="191" t="s">
        <v>192</v>
      </c>
      <c r="AU166" s="191" t="s">
        <v>128</v>
      </c>
      <c r="AV166" s="10" t="s">
        <v>128</v>
      </c>
      <c r="AW166" s="10" t="s">
        <v>7</v>
      </c>
      <c r="AX166" s="10" t="s">
        <v>27</v>
      </c>
      <c r="AY166" s="191" t="s">
        <v>184</v>
      </c>
    </row>
    <row r="167" spans="2:65" s="1" customFormat="1" ht="31.5" customHeight="1">
      <c r="B167" s="38"/>
      <c r="C167" s="176" t="s">
        <v>12</v>
      </c>
      <c r="D167" s="176" t="s">
        <v>185</v>
      </c>
      <c r="E167" s="177" t="s">
        <v>525</v>
      </c>
      <c r="F167" s="298" t="s">
        <v>526</v>
      </c>
      <c r="G167" s="298"/>
      <c r="H167" s="298"/>
      <c r="I167" s="298"/>
      <c r="J167" s="178" t="s">
        <v>188</v>
      </c>
      <c r="K167" s="179">
        <v>20.100000000000001</v>
      </c>
      <c r="L167" s="180">
        <v>0</v>
      </c>
      <c r="M167" s="299">
        <v>0</v>
      </c>
      <c r="N167" s="300"/>
      <c r="O167" s="300"/>
      <c r="P167" s="279">
        <f>ROUND(V167*K167,2)</f>
        <v>0</v>
      </c>
      <c r="Q167" s="279"/>
      <c r="R167" s="40"/>
      <c r="T167" s="181" t="s">
        <v>26</v>
      </c>
      <c r="U167" s="47" t="s">
        <v>53</v>
      </c>
      <c r="V167" s="127">
        <f>L167+M167</f>
        <v>0</v>
      </c>
      <c r="W167" s="127">
        <f>ROUND(L167*K167,2)</f>
        <v>0</v>
      </c>
      <c r="X167" s="127">
        <f>ROUND(M167*K167,2)</f>
        <v>0</v>
      </c>
      <c r="Y167" s="39"/>
      <c r="Z167" s="182">
        <f>Y167*K167</f>
        <v>0</v>
      </c>
      <c r="AA167" s="182">
        <v>0</v>
      </c>
      <c r="AB167" s="182">
        <f>AA167*K167</f>
        <v>0</v>
      </c>
      <c r="AC167" s="182">
        <v>0</v>
      </c>
      <c r="AD167" s="183">
        <f>AC167*K167</f>
        <v>0</v>
      </c>
      <c r="AR167" s="21" t="s">
        <v>189</v>
      </c>
      <c r="AT167" s="21" t="s">
        <v>185</v>
      </c>
      <c r="AU167" s="21" t="s">
        <v>128</v>
      </c>
      <c r="AY167" s="21" t="s">
        <v>184</v>
      </c>
      <c r="BE167" s="114">
        <f>IF(U167="základní",P167,0)</f>
        <v>0</v>
      </c>
      <c r="BF167" s="114">
        <f>IF(U167="snížená",P167,0)</f>
        <v>0</v>
      </c>
      <c r="BG167" s="114">
        <f>IF(U167="zákl. přenesená",P167,0)</f>
        <v>0</v>
      </c>
      <c r="BH167" s="114">
        <f>IF(U167="sníž. přenesená",P167,0)</f>
        <v>0</v>
      </c>
      <c r="BI167" s="114">
        <f>IF(U167="nulová",P167,0)</f>
        <v>0</v>
      </c>
      <c r="BJ167" s="21" t="s">
        <v>27</v>
      </c>
      <c r="BK167" s="114">
        <f>ROUND(V167*K167,2)</f>
        <v>0</v>
      </c>
      <c r="BL167" s="21" t="s">
        <v>189</v>
      </c>
      <c r="BM167" s="21" t="s">
        <v>527</v>
      </c>
    </row>
    <row r="168" spans="2:65" s="10" customFormat="1" ht="31.5" customHeight="1">
      <c r="B168" s="184"/>
      <c r="C168" s="185"/>
      <c r="D168" s="185"/>
      <c r="E168" s="186" t="s">
        <v>26</v>
      </c>
      <c r="F168" s="301" t="s">
        <v>528</v>
      </c>
      <c r="G168" s="302"/>
      <c r="H168" s="302"/>
      <c r="I168" s="302"/>
      <c r="J168" s="185"/>
      <c r="K168" s="187">
        <v>20.100000000000001</v>
      </c>
      <c r="L168" s="185"/>
      <c r="M168" s="185"/>
      <c r="N168" s="185"/>
      <c r="O168" s="185"/>
      <c r="P168" s="185"/>
      <c r="Q168" s="185"/>
      <c r="R168" s="188"/>
      <c r="T168" s="189"/>
      <c r="U168" s="185"/>
      <c r="V168" s="185"/>
      <c r="W168" s="185"/>
      <c r="X168" s="185"/>
      <c r="Y168" s="185"/>
      <c r="Z168" s="185"/>
      <c r="AA168" s="185"/>
      <c r="AB168" s="185"/>
      <c r="AC168" s="185"/>
      <c r="AD168" s="190"/>
      <c r="AT168" s="191" t="s">
        <v>192</v>
      </c>
      <c r="AU168" s="191" t="s">
        <v>128</v>
      </c>
      <c r="AV168" s="10" t="s">
        <v>128</v>
      </c>
      <c r="AW168" s="10" t="s">
        <v>7</v>
      </c>
      <c r="AX168" s="10" t="s">
        <v>27</v>
      </c>
      <c r="AY168" s="191" t="s">
        <v>184</v>
      </c>
    </row>
    <row r="169" spans="2:65" s="1" customFormat="1" ht="31.5" customHeight="1">
      <c r="B169" s="38"/>
      <c r="C169" s="176" t="s">
        <v>265</v>
      </c>
      <c r="D169" s="176" t="s">
        <v>185</v>
      </c>
      <c r="E169" s="177" t="s">
        <v>417</v>
      </c>
      <c r="F169" s="298" t="s">
        <v>418</v>
      </c>
      <c r="G169" s="298"/>
      <c r="H169" s="298"/>
      <c r="I169" s="298"/>
      <c r="J169" s="178" t="s">
        <v>188</v>
      </c>
      <c r="K169" s="179">
        <v>74</v>
      </c>
      <c r="L169" s="180">
        <v>0</v>
      </c>
      <c r="M169" s="299">
        <v>0</v>
      </c>
      <c r="N169" s="300"/>
      <c r="O169" s="300"/>
      <c r="P169" s="279">
        <f>ROUND(V169*K169,2)</f>
        <v>0</v>
      </c>
      <c r="Q169" s="279"/>
      <c r="R169" s="40"/>
      <c r="T169" s="181" t="s">
        <v>26</v>
      </c>
      <c r="U169" s="47" t="s">
        <v>53</v>
      </c>
      <c r="V169" s="127">
        <f>L169+M169</f>
        <v>0</v>
      </c>
      <c r="W169" s="127">
        <f>ROUND(L169*K169,2)</f>
        <v>0</v>
      </c>
      <c r="X169" s="127">
        <f>ROUND(M169*K169,2)</f>
        <v>0</v>
      </c>
      <c r="Y169" s="39"/>
      <c r="Z169" s="182">
        <f>Y169*K169</f>
        <v>0</v>
      </c>
      <c r="AA169" s="182">
        <v>0</v>
      </c>
      <c r="AB169" s="182">
        <f>AA169*K169</f>
        <v>0</v>
      </c>
      <c r="AC169" s="182">
        <v>0</v>
      </c>
      <c r="AD169" s="183">
        <f>AC169*K169</f>
        <v>0</v>
      </c>
      <c r="AR169" s="21" t="s">
        <v>189</v>
      </c>
      <c r="AT169" s="21" t="s">
        <v>185</v>
      </c>
      <c r="AU169" s="21" t="s">
        <v>128</v>
      </c>
      <c r="AY169" s="21" t="s">
        <v>184</v>
      </c>
      <c r="BE169" s="114">
        <f>IF(U169="základní",P169,0)</f>
        <v>0</v>
      </c>
      <c r="BF169" s="114">
        <f>IF(U169="snížená",P169,0)</f>
        <v>0</v>
      </c>
      <c r="BG169" s="114">
        <f>IF(U169="zákl. přenesená",P169,0)</f>
        <v>0</v>
      </c>
      <c r="BH169" s="114">
        <f>IF(U169="sníž. přenesená",P169,0)</f>
        <v>0</v>
      </c>
      <c r="BI169" s="114">
        <f>IF(U169="nulová",P169,0)</f>
        <v>0</v>
      </c>
      <c r="BJ169" s="21" t="s">
        <v>27</v>
      </c>
      <c r="BK169" s="114">
        <f>ROUND(V169*K169,2)</f>
        <v>0</v>
      </c>
      <c r="BL169" s="21" t="s">
        <v>189</v>
      </c>
      <c r="BM169" s="21" t="s">
        <v>529</v>
      </c>
    </row>
    <row r="170" spans="2:65" s="10" customFormat="1" ht="22.5" customHeight="1">
      <c r="B170" s="184"/>
      <c r="C170" s="185"/>
      <c r="D170" s="185"/>
      <c r="E170" s="186" t="s">
        <v>26</v>
      </c>
      <c r="F170" s="301" t="s">
        <v>530</v>
      </c>
      <c r="G170" s="302"/>
      <c r="H170" s="302"/>
      <c r="I170" s="302"/>
      <c r="J170" s="185"/>
      <c r="K170" s="187">
        <v>74</v>
      </c>
      <c r="L170" s="185"/>
      <c r="M170" s="185"/>
      <c r="N170" s="185"/>
      <c r="O170" s="185"/>
      <c r="P170" s="185"/>
      <c r="Q170" s="185"/>
      <c r="R170" s="188"/>
      <c r="T170" s="189"/>
      <c r="U170" s="185"/>
      <c r="V170" s="185"/>
      <c r="W170" s="185"/>
      <c r="X170" s="185"/>
      <c r="Y170" s="185"/>
      <c r="Z170" s="185"/>
      <c r="AA170" s="185"/>
      <c r="AB170" s="185"/>
      <c r="AC170" s="185"/>
      <c r="AD170" s="190"/>
      <c r="AT170" s="191" t="s">
        <v>192</v>
      </c>
      <c r="AU170" s="191" t="s">
        <v>128</v>
      </c>
      <c r="AV170" s="10" t="s">
        <v>128</v>
      </c>
      <c r="AW170" s="10" t="s">
        <v>7</v>
      </c>
      <c r="AX170" s="10" t="s">
        <v>27</v>
      </c>
      <c r="AY170" s="191" t="s">
        <v>184</v>
      </c>
    </row>
    <row r="171" spans="2:65" s="1" customFormat="1" ht="22.5" customHeight="1">
      <c r="B171" s="38"/>
      <c r="C171" s="176" t="s">
        <v>270</v>
      </c>
      <c r="D171" s="176" t="s">
        <v>185</v>
      </c>
      <c r="E171" s="177" t="s">
        <v>425</v>
      </c>
      <c r="F171" s="298" t="s">
        <v>426</v>
      </c>
      <c r="G171" s="298"/>
      <c r="H171" s="298"/>
      <c r="I171" s="298"/>
      <c r="J171" s="178" t="s">
        <v>200</v>
      </c>
      <c r="K171" s="179">
        <v>0.10100000000000001</v>
      </c>
      <c r="L171" s="180">
        <v>0</v>
      </c>
      <c r="M171" s="299">
        <v>0</v>
      </c>
      <c r="N171" s="300"/>
      <c r="O171" s="300"/>
      <c r="P171" s="279">
        <f>ROUND(V171*K171,2)</f>
        <v>0</v>
      </c>
      <c r="Q171" s="279"/>
      <c r="R171" s="40"/>
      <c r="T171" s="181" t="s">
        <v>26</v>
      </c>
      <c r="U171" s="47" t="s">
        <v>53</v>
      </c>
      <c r="V171" s="127">
        <f>L171+M171</f>
        <v>0</v>
      </c>
      <c r="W171" s="127">
        <f>ROUND(L171*K171,2)</f>
        <v>0</v>
      </c>
      <c r="X171" s="127">
        <f>ROUND(M171*K171,2)</f>
        <v>0</v>
      </c>
      <c r="Y171" s="39"/>
      <c r="Z171" s="182">
        <f>Y171*K171</f>
        <v>0</v>
      </c>
      <c r="AA171" s="182">
        <v>0</v>
      </c>
      <c r="AB171" s="182">
        <f>AA171*K171</f>
        <v>0</v>
      </c>
      <c r="AC171" s="182">
        <v>0</v>
      </c>
      <c r="AD171" s="183">
        <f>AC171*K171</f>
        <v>0</v>
      </c>
      <c r="AR171" s="21" t="s">
        <v>189</v>
      </c>
      <c r="AT171" s="21" t="s">
        <v>185</v>
      </c>
      <c r="AU171" s="21" t="s">
        <v>128</v>
      </c>
      <c r="AY171" s="21" t="s">
        <v>184</v>
      </c>
      <c r="BE171" s="114">
        <f>IF(U171="základní",P171,0)</f>
        <v>0</v>
      </c>
      <c r="BF171" s="114">
        <f>IF(U171="snížená",P171,0)</f>
        <v>0</v>
      </c>
      <c r="BG171" s="114">
        <f>IF(U171="zákl. přenesená",P171,0)</f>
        <v>0</v>
      </c>
      <c r="BH171" s="114">
        <f>IF(U171="sníž. přenesená",P171,0)</f>
        <v>0</v>
      </c>
      <c r="BI171" s="114">
        <f>IF(U171="nulová",P171,0)</f>
        <v>0</v>
      </c>
      <c r="BJ171" s="21" t="s">
        <v>27</v>
      </c>
      <c r="BK171" s="114">
        <f>ROUND(V171*K171,2)</f>
        <v>0</v>
      </c>
      <c r="BL171" s="21" t="s">
        <v>189</v>
      </c>
      <c r="BM171" s="21" t="s">
        <v>531</v>
      </c>
    </row>
    <row r="172" spans="2:65" s="10" customFormat="1" ht="22.5" customHeight="1">
      <c r="B172" s="184"/>
      <c r="C172" s="185"/>
      <c r="D172" s="185"/>
      <c r="E172" s="186" t="s">
        <v>26</v>
      </c>
      <c r="F172" s="301" t="s">
        <v>532</v>
      </c>
      <c r="G172" s="302"/>
      <c r="H172" s="302"/>
      <c r="I172" s="302"/>
      <c r="J172" s="185"/>
      <c r="K172" s="187">
        <v>0.10100000000000001</v>
      </c>
      <c r="L172" s="185"/>
      <c r="M172" s="185"/>
      <c r="N172" s="185"/>
      <c r="O172" s="185"/>
      <c r="P172" s="185"/>
      <c r="Q172" s="185"/>
      <c r="R172" s="188"/>
      <c r="T172" s="189"/>
      <c r="U172" s="185"/>
      <c r="V172" s="185"/>
      <c r="W172" s="185"/>
      <c r="X172" s="185"/>
      <c r="Y172" s="185"/>
      <c r="Z172" s="185"/>
      <c r="AA172" s="185"/>
      <c r="AB172" s="185"/>
      <c r="AC172" s="185"/>
      <c r="AD172" s="190"/>
      <c r="AT172" s="191" t="s">
        <v>192</v>
      </c>
      <c r="AU172" s="191" t="s">
        <v>128</v>
      </c>
      <c r="AV172" s="10" t="s">
        <v>128</v>
      </c>
      <c r="AW172" s="10" t="s">
        <v>7</v>
      </c>
      <c r="AX172" s="10" t="s">
        <v>27</v>
      </c>
      <c r="AY172" s="191" t="s">
        <v>184</v>
      </c>
    </row>
    <row r="173" spans="2:65" s="9" customFormat="1" ht="29.85" customHeight="1">
      <c r="B173" s="164"/>
      <c r="C173" s="165"/>
      <c r="D173" s="175" t="s">
        <v>147</v>
      </c>
      <c r="E173" s="175"/>
      <c r="F173" s="175"/>
      <c r="G173" s="175"/>
      <c r="H173" s="175"/>
      <c r="I173" s="175"/>
      <c r="J173" s="175"/>
      <c r="K173" s="175"/>
      <c r="L173" s="175"/>
      <c r="M173" s="286">
        <f>BK173</f>
        <v>0</v>
      </c>
      <c r="N173" s="287"/>
      <c r="O173" s="287"/>
      <c r="P173" s="287"/>
      <c r="Q173" s="287"/>
      <c r="R173" s="167"/>
      <c r="T173" s="168"/>
      <c r="U173" s="165"/>
      <c r="V173" s="165"/>
      <c r="W173" s="169">
        <f>SUM(W174:W177)</f>
        <v>0</v>
      </c>
      <c r="X173" s="169">
        <f>SUM(X174:X177)</f>
        <v>0</v>
      </c>
      <c r="Y173" s="165"/>
      <c r="Z173" s="170">
        <f>SUM(Z174:Z177)</f>
        <v>0</v>
      </c>
      <c r="AA173" s="165"/>
      <c r="AB173" s="170">
        <f>SUM(AB174:AB177)</f>
        <v>2.16</v>
      </c>
      <c r="AC173" s="165"/>
      <c r="AD173" s="171">
        <f>SUM(AD174:AD177)</f>
        <v>0</v>
      </c>
      <c r="AR173" s="172" t="s">
        <v>27</v>
      </c>
      <c r="AT173" s="173" t="s">
        <v>89</v>
      </c>
      <c r="AU173" s="173" t="s">
        <v>27</v>
      </c>
      <c r="AY173" s="172" t="s">
        <v>184</v>
      </c>
      <c r="BK173" s="174">
        <f>SUM(BK174:BK177)</f>
        <v>0</v>
      </c>
    </row>
    <row r="174" spans="2:65" s="1" customFormat="1" ht="31.5" customHeight="1">
      <c r="B174" s="38"/>
      <c r="C174" s="176" t="s">
        <v>276</v>
      </c>
      <c r="D174" s="176" t="s">
        <v>185</v>
      </c>
      <c r="E174" s="177" t="s">
        <v>283</v>
      </c>
      <c r="F174" s="298" t="s">
        <v>284</v>
      </c>
      <c r="G174" s="298"/>
      <c r="H174" s="298"/>
      <c r="I174" s="298"/>
      <c r="J174" s="178" t="s">
        <v>200</v>
      </c>
      <c r="K174" s="179">
        <v>0.8</v>
      </c>
      <c r="L174" s="180">
        <v>0</v>
      </c>
      <c r="M174" s="299">
        <v>0</v>
      </c>
      <c r="N174" s="300"/>
      <c r="O174" s="300"/>
      <c r="P174" s="279">
        <f>ROUND(V174*K174,2)</f>
        <v>0</v>
      </c>
      <c r="Q174" s="279"/>
      <c r="R174" s="40"/>
      <c r="T174" s="181" t="s">
        <v>26</v>
      </c>
      <c r="U174" s="47" t="s">
        <v>53</v>
      </c>
      <c r="V174" s="127">
        <f>L174+M174</f>
        <v>0</v>
      </c>
      <c r="W174" s="127">
        <f>ROUND(L174*K174,2)</f>
        <v>0</v>
      </c>
      <c r="X174" s="127">
        <f>ROUND(M174*K174,2)</f>
        <v>0</v>
      </c>
      <c r="Y174" s="39"/>
      <c r="Z174" s="182">
        <f>Y174*K174</f>
        <v>0</v>
      </c>
      <c r="AA174" s="182">
        <v>0</v>
      </c>
      <c r="AB174" s="182">
        <f>AA174*K174</f>
        <v>0</v>
      </c>
      <c r="AC174" s="182">
        <v>0</v>
      </c>
      <c r="AD174" s="183">
        <f>AC174*K174</f>
        <v>0</v>
      </c>
      <c r="AR174" s="21" t="s">
        <v>189</v>
      </c>
      <c r="AT174" s="21" t="s">
        <v>185</v>
      </c>
      <c r="AU174" s="21" t="s">
        <v>128</v>
      </c>
      <c r="AY174" s="21" t="s">
        <v>184</v>
      </c>
      <c r="BE174" s="114">
        <f>IF(U174="základní",P174,0)</f>
        <v>0</v>
      </c>
      <c r="BF174" s="114">
        <f>IF(U174="snížená",P174,0)</f>
        <v>0</v>
      </c>
      <c r="BG174" s="114">
        <f>IF(U174="zákl. přenesená",P174,0)</f>
        <v>0</v>
      </c>
      <c r="BH174" s="114">
        <f>IF(U174="sníž. přenesená",P174,0)</f>
        <v>0</v>
      </c>
      <c r="BI174" s="114">
        <f>IF(U174="nulová",P174,0)</f>
        <v>0</v>
      </c>
      <c r="BJ174" s="21" t="s">
        <v>27</v>
      </c>
      <c r="BK174" s="114">
        <f>ROUND(V174*K174,2)</f>
        <v>0</v>
      </c>
      <c r="BL174" s="21" t="s">
        <v>189</v>
      </c>
      <c r="BM174" s="21" t="s">
        <v>533</v>
      </c>
    </row>
    <row r="175" spans="2:65" s="10" customFormat="1" ht="31.5" customHeight="1">
      <c r="B175" s="184"/>
      <c r="C175" s="185"/>
      <c r="D175" s="185"/>
      <c r="E175" s="186" t="s">
        <v>26</v>
      </c>
      <c r="F175" s="301" t="s">
        <v>534</v>
      </c>
      <c r="G175" s="302"/>
      <c r="H175" s="302"/>
      <c r="I175" s="302"/>
      <c r="J175" s="185"/>
      <c r="K175" s="187">
        <v>0.8</v>
      </c>
      <c r="L175" s="185"/>
      <c r="M175" s="185"/>
      <c r="N175" s="185"/>
      <c r="O175" s="185"/>
      <c r="P175" s="185"/>
      <c r="Q175" s="185"/>
      <c r="R175" s="188"/>
      <c r="T175" s="189"/>
      <c r="U175" s="185"/>
      <c r="V175" s="185"/>
      <c r="W175" s="185"/>
      <c r="X175" s="185"/>
      <c r="Y175" s="185"/>
      <c r="Z175" s="185"/>
      <c r="AA175" s="185"/>
      <c r="AB175" s="185"/>
      <c r="AC175" s="185"/>
      <c r="AD175" s="190"/>
      <c r="AT175" s="191" t="s">
        <v>192</v>
      </c>
      <c r="AU175" s="191" t="s">
        <v>128</v>
      </c>
      <c r="AV175" s="10" t="s">
        <v>128</v>
      </c>
      <c r="AW175" s="10" t="s">
        <v>7</v>
      </c>
      <c r="AX175" s="10" t="s">
        <v>27</v>
      </c>
      <c r="AY175" s="191" t="s">
        <v>184</v>
      </c>
    </row>
    <row r="176" spans="2:65" s="1" customFormat="1" ht="22.5" customHeight="1">
      <c r="B176" s="38"/>
      <c r="C176" s="208" t="s">
        <v>282</v>
      </c>
      <c r="D176" s="208" t="s">
        <v>318</v>
      </c>
      <c r="E176" s="209" t="s">
        <v>431</v>
      </c>
      <c r="F176" s="303" t="s">
        <v>535</v>
      </c>
      <c r="G176" s="303"/>
      <c r="H176" s="303"/>
      <c r="I176" s="303"/>
      <c r="J176" s="210" t="s">
        <v>321</v>
      </c>
      <c r="K176" s="211">
        <v>2.16</v>
      </c>
      <c r="L176" s="212">
        <v>0</v>
      </c>
      <c r="M176" s="304"/>
      <c r="N176" s="304"/>
      <c r="O176" s="305"/>
      <c r="P176" s="279">
        <f>ROUND(V176*K176,2)</f>
        <v>0</v>
      </c>
      <c r="Q176" s="279"/>
      <c r="R176" s="40"/>
      <c r="T176" s="181" t="s">
        <v>26</v>
      </c>
      <c r="U176" s="47" t="s">
        <v>53</v>
      </c>
      <c r="V176" s="127">
        <f>L176+M176</f>
        <v>0</v>
      </c>
      <c r="W176" s="127">
        <f>ROUND(L176*K176,2)</f>
        <v>0</v>
      </c>
      <c r="X176" s="127">
        <f>ROUND(M176*K176,2)</f>
        <v>0</v>
      </c>
      <c r="Y176" s="39"/>
      <c r="Z176" s="182">
        <f>Y176*K176</f>
        <v>0</v>
      </c>
      <c r="AA176" s="182">
        <v>1</v>
      </c>
      <c r="AB176" s="182">
        <f>AA176*K176</f>
        <v>2.16</v>
      </c>
      <c r="AC176" s="182">
        <v>0</v>
      </c>
      <c r="AD176" s="183">
        <f>AC176*K176</f>
        <v>0</v>
      </c>
      <c r="AR176" s="21" t="s">
        <v>227</v>
      </c>
      <c r="AT176" s="21" t="s">
        <v>318</v>
      </c>
      <c r="AU176" s="21" t="s">
        <v>128</v>
      </c>
      <c r="AY176" s="21" t="s">
        <v>184</v>
      </c>
      <c r="BE176" s="114">
        <f>IF(U176="základní",P176,0)</f>
        <v>0</v>
      </c>
      <c r="BF176" s="114">
        <f>IF(U176="snížená",P176,0)</f>
        <v>0</v>
      </c>
      <c r="BG176" s="114">
        <f>IF(U176="zákl. přenesená",P176,0)</f>
        <v>0</v>
      </c>
      <c r="BH176" s="114">
        <f>IF(U176="sníž. přenesená",P176,0)</f>
        <v>0</v>
      </c>
      <c r="BI176" s="114">
        <f>IF(U176="nulová",P176,0)</f>
        <v>0</v>
      </c>
      <c r="BJ176" s="21" t="s">
        <v>27</v>
      </c>
      <c r="BK176" s="114">
        <f>ROUND(V176*K176,2)</f>
        <v>0</v>
      </c>
      <c r="BL176" s="21" t="s">
        <v>189</v>
      </c>
      <c r="BM176" s="21" t="s">
        <v>536</v>
      </c>
    </row>
    <row r="177" spans="2:65" s="10" customFormat="1" ht="22.5" customHeight="1">
      <c r="B177" s="184"/>
      <c r="C177" s="185"/>
      <c r="D177" s="185"/>
      <c r="E177" s="186" t="s">
        <v>26</v>
      </c>
      <c r="F177" s="301" t="s">
        <v>537</v>
      </c>
      <c r="G177" s="302"/>
      <c r="H177" s="302"/>
      <c r="I177" s="302"/>
      <c r="J177" s="185"/>
      <c r="K177" s="187">
        <v>2.16</v>
      </c>
      <c r="L177" s="185"/>
      <c r="M177" s="185"/>
      <c r="N177" s="185"/>
      <c r="O177" s="185"/>
      <c r="P177" s="185"/>
      <c r="Q177" s="185"/>
      <c r="R177" s="188"/>
      <c r="T177" s="189"/>
      <c r="U177" s="185"/>
      <c r="V177" s="185"/>
      <c r="W177" s="185"/>
      <c r="X177" s="185"/>
      <c r="Y177" s="185"/>
      <c r="Z177" s="185"/>
      <c r="AA177" s="185"/>
      <c r="AB177" s="185"/>
      <c r="AC177" s="185"/>
      <c r="AD177" s="190"/>
      <c r="AT177" s="191" t="s">
        <v>192</v>
      </c>
      <c r="AU177" s="191" t="s">
        <v>128</v>
      </c>
      <c r="AV177" s="10" t="s">
        <v>128</v>
      </c>
      <c r="AW177" s="10" t="s">
        <v>7</v>
      </c>
      <c r="AX177" s="10" t="s">
        <v>27</v>
      </c>
      <c r="AY177" s="191" t="s">
        <v>184</v>
      </c>
    </row>
    <row r="178" spans="2:65" s="9" customFormat="1" ht="29.85" customHeight="1">
      <c r="B178" s="164"/>
      <c r="C178" s="165"/>
      <c r="D178" s="175" t="s">
        <v>148</v>
      </c>
      <c r="E178" s="175"/>
      <c r="F178" s="175"/>
      <c r="G178" s="175"/>
      <c r="H178" s="175"/>
      <c r="I178" s="175"/>
      <c r="J178" s="175"/>
      <c r="K178" s="175"/>
      <c r="L178" s="175"/>
      <c r="M178" s="286">
        <f>BK178</f>
        <v>0</v>
      </c>
      <c r="N178" s="287"/>
      <c r="O178" s="287"/>
      <c r="P178" s="287"/>
      <c r="Q178" s="287"/>
      <c r="R178" s="167"/>
      <c r="T178" s="168"/>
      <c r="U178" s="165"/>
      <c r="V178" s="165"/>
      <c r="W178" s="169">
        <f>SUM(W179:W180)</f>
        <v>0</v>
      </c>
      <c r="X178" s="169">
        <f>SUM(X179:X180)</f>
        <v>0</v>
      </c>
      <c r="Y178" s="165"/>
      <c r="Z178" s="170">
        <f>SUM(Z179:Z180)</f>
        <v>0</v>
      </c>
      <c r="AA178" s="165"/>
      <c r="AB178" s="170">
        <f>SUM(AB179:AB180)</f>
        <v>0</v>
      </c>
      <c r="AC178" s="165"/>
      <c r="AD178" s="171">
        <f>SUM(AD179:AD180)</f>
        <v>0</v>
      </c>
      <c r="AR178" s="172" t="s">
        <v>27</v>
      </c>
      <c r="AT178" s="173" t="s">
        <v>89</v>
      </c>
      <c r="AU178" s="173" t="s">
        <v>27</v>
      </c>
      <c r="AY178" s="172" t="s">
        <v>184</v>
      </c>
      <c r="BK178" s="174">
        <f>SUM(BK179:BK180)</f>
        <v>0</v>
      </c>
    </row>
    <row r="179" spans="2:65" s="1" customFormat="1" ht="22.5" customHeight="1">
      <c r="B179" s="38"/>
      <c r="C179" s="176" t="s">
        <v>287</v>
      </c>
      <c r="D179" s="176" t="s">
        <v>185</v>
      </c>
      <c r="E179" s="177" t="s">
        <v>538</v>
      </c>
      <c r="F179" s="298" t="s">
        <v>539</v>
      </c>
      <c r="G179" s="298"/>
      <c r="H179" s="298"/>
      <c r="I179" s="298"/>
      <c r="J179" s="178" t="s">
        <v>314</v>
      </c>
      <c r="K179" s="179">
        <v>85</v>
      </c>
      <c r="L179" s="180">
        <v>0</v>
      </c>
      <c r="M179" s="299">
        <v>0</v>
      </c>
      <c r="N179" s="300"/>
      <c r="O179" s="300"/>
      <c r="P179" s="279">
        <f>ROUND(V179*K179,2)</f>
        <v>0</v>
      </c>
      <c r="Q179" s="279"/>
      <c r="R179" s="40"/>
      <c r="T179" s="181" t="s">
        <v>26</v>
      </c>
      <c r="U179" s="47" t="s">
        <v>53</v>
      </c>
      <c r="V179" s="127">
        <f>L179+M179</f>
        <v>0</v>
      </c>
      <c r="W179" s="127">
        <f>ROUND(L179*K179,2)</f>
        <v>0</v>
      </c>
      <c r="X179" s="127">
        <f>ROUND(M179*K179,2)</f>
        <v>0</v>
      </c>
      <c r="Y179" s="39"/>
      <c r="Z179" s="182">
        <f>Y179*K179</f>
        <v>0</v>
      </c>
      <c r="AA179" s="182">
        <v>0</v>
      </c>
      <c r="AB179" s="182">
        <f>AA179*K179</f>
        <v>0</v>
      </c>
      <c r="AC179" s="182">
        <v>0</v>
      </c>
      <c r="AD179" s="183">
        <f>AC179*K179</f>
        <v>0</v>
      </c>
      <c r="AR179" s="21" t="s">
        <v>189</v>
      </c>
      <c r="AT179" s="21" t="s">
        <v>185</v>
      </c>
      <c r="AU179" s="21" t="s">
        <v>128</v>
      </c>
      <c r="AY179" s="21" t="s">
        <v>184</v>
      </c>
      <c r="BE179" s="114">
        <f>IF(U179="základní",P179,0)</f>
        <v>0</v>
      </c>
      <c r="BF179" s="114">
        <f>IF(U179="snížená",P179,0)</f>
        <v>0</v>
      </c>
      <c r="BG179" s="114">
        <f>IF(U179="zákl. přenesená",P179,0)</f>
        <v>0</v>
      </c>
      <c r="BH179" s="114">
        <f>IF(U179="sníž. přenesená",P179,0)</f>
        <v>0</v>
      </c>
      <c r="BI179" s="114">
        <f>IF(U179="nulová",P179,0)</f>
        <v>0</v>
      </c>
      <c r="BJ179" s="21" t="s">
        <v>27</v>
      </c>
      <c r="BK179" s="114">
        <f>ROUND(V179*K179,2)</f>
        <v>0</v>
      </c>
      <c r="BL179" s="21" t="s">
        <v>189</v>
      </c>
      <c r="BM179" s="21" t="s">
        <v>540</v>
      </c>
    </row>
    <row r="180" spans="2:65" s="10" customFormat="1" ht="31.5" customHeight="1">
      <c r="B180" s="184"/>
      <c r="C180" s="185"/>
      <c r="D180" s="185"/>
      <c r="E180" s="186" t="s">
        <v>26</v>
      </c>
      <c r="F180" s="301" t="s">
        <v>541</v>
      </c>
      <c r="G180" s="302"/>
      <c r="H180" s="302"/>
      <c r="I180" s="302"/>
      <c r="J180" s="185"/>
      <c r="K180" s="187">
        <v>85</v>
      </c>
      <c r="L180" s="185"/>
      <c r="M180" s="185"/>
      <c r="N180" s="185"/>
      <c r="O180" s="185"/>
      <c r="P180" s="185"/>
      <c r="Q180" s="185"/>
      <c r="R180" s="188"/>
      <c r="T180" s="189"/>
      <c r="U180" s="185"/>
      <c r="V180" s="185"/>
      <c r="W180" s="185"/>
      <c r="X180" s="185"/>
      <c r="Y180" s="185"/>
      <c r="Z180" s="185"/>
      <c r="AA180" s="185"/>
      <c r="AB180" s="185"/>
      <c r="AC180" s="185"/>
      <c r="AD180" s="190"/>
      <c r="AT180" s="191" t="s">
        <v>192</v>
      </c>
      <c r="AU180" s="191" t="s">
        <v>128</v>
      </c>
      <c r="AV180" s="10" t="s">
        <v>128</v>
      </c>
      <c r="AW180" s="10" t="s">
        <v>7</v>
      </c>
      <c r="AX180" s="10" t="s">
        <v>27</v>
      </c>
      <c r="AY180" s="191" t="s">
        <v>184</v>
      </c>
    </row>
    <row r="181" spans="2:65" s="9" customFormat="1" ht="29.85" customHeight="1">
      <c r="B181" s="164"/>
      <c r="C181" s="165"/>
      <c r="D181" s="175" t="s">
        <v>149</v>
      </c>
      <c r="E181" s="175"/>
      <c r="F181" s="175"/>
      <c r="G181" s="175"/>
      <c r="H181" s="175"/>
      <c r="I181" s="175"/>
      <c r="J181" s="175"/>
      <c r="K181" s="175"/>
      <c r="L181" s="175"/>
      <c r="M181" s="286">
        <f>BK181</f>
        <v>0</v>
      </c>
      <c r="N181" s="287"/>
      <c r="O181" s="287"/>
      <c r="P181" s="287"/>
      <c r="Q181" s="287"/>
      <c r="R181" s="167"/>
      <c r="T181" s="168"/>
      <c r="U181" s="165"/>
      <c r="V181" s="165"/>
      <c r="W181" s="169">
        <f>SUM(W182:W197)</f>
        <v>0</v>
      </c>
      <c r="X181" s="169">
        <f>SUM(X182:X197)</f>
        <v>0</v>
      </c>
      <c r="Y181" s="165"/>
      <c r="Z181" s="170">
        <f>SUM(Z182:Z197)</f>
        <v>0</v>
      </c>
      <c r="AA181" s="165"/>
      <c r="AB181" s="170">
        <f>SUM(AB182:AB197)</f>
        <v>189.328</v>
      </c>
      <c r="AC181" s="165"/>
      <c r="AD181" s="171">
        <f>SUM(AD182:AD197)</f>
        <v>0</v>
      </c>
      <c r="AR181" s="172" t="s">
        <v>27</v>
      </c>
      <c r="AT181" s="173" t="s">
        <v>89</v>
      </c>
      <c r="AU181" s="173" t="s">
        <v>27</v>
      </c>
      <c r="AY181" s="172" t="s">
        <v>184</v>
      </c>
      <c r="BK181" s="174">
        <f>SUM(BK182:BK197)</f>
        <v>0</v>
      </c>
    </row>
    <row r="182" spans="2:65" s="1" customFormat="1" ht="31.5" customHeight="1">
      <c r="B182" s="38"/>
      <c r="C182" s="176" t="s">
        <v>11</v>
      </c>
      <c r="D182" s="176" t="s">
        <v>185</v>
      </c>
      <c r="E182" s="177" t="s">
        <v>302</v>
      </c>
      <c r="F182" s="298" t="s">
        <v>303</v>
      </c>
      <c r="G182" s="298"/>
      <c r="H182" s="298"/>
      <c r="I182" s="298"/>
      <c r="J182" s="178" t="s">
        <v>200</v>
      </c>
      <c r="K182" s="179">
        <v>380.32499999999999</v>
      </c>
      <c r="L182" s="180">
        <v>0</v>
      </c>
      <c r="M182" s="299">
        <v>0</v>
      </c>
      <c r="N182" s="300"/>
      <c r="O182" s="300"/>
      <c r="P182" s="279">
        <f>ROUND(V182*K182,2)</f>
        <v>0</v>
      </c>
      <c r="Q182" s="279"/>
      <c r="R182" s="40"/>
      <c r="T182" s="181" t="s">
        <v>26</v>
      </c>
      <c r="U182" s="47" t="s">
        <v>53</v>
      </c>
      <c r="V182" s="127">
        <f>L182+M182</f>
        <v>0</v>
      </c>
      <c r="W182" s="127">
        <f>ROUND(L182*K182,2)</f>
        <v>0</v>
      </c>
      <c r="X182" s="127">
        <f>ROUND(M182*K182,2)</f>
        <v>0</v>
      </c>
      <c r="Y182" s="39"/>
      <c r="Z182" s="182">
        <f>Y182*K182</f>
        <v>0</v>
      </c>
      <c r="AA182" s="182">
        <v>0</v>
      </c>
      <c r="AB182" s="182">
        <f>AA182*K182</f>
        <v>0</v>
      </c>
      <c r="AC182" s="182">
        <v>0</v>
      </c>
      <c r="AD182" s="183">
        <f>AC182*K182</f>
        <v>0</v>
      </c>
      <c r="AR182" s="21" t="s">
        <v>189</v>
      </c>
      <c r="AT182" s="21" t="s">
        <v>185</v>
      </c>
      <c r="AU182" s="21" t="s">
        <v>128</v>
      </c>
      <c r="AY182" s="21" t="s">
        <v>184</v>
      </c>
      <c r="BE182" s="114">
        <f>IF(U182="základní",P182,0)</f>
        <v>0</v>
      </c>
      <c r="BF182" s="114">
        <f>IF(U182="snížená",P182,0)</f>
        <v>0</v>
      </c>
      <c r="BG182" s="114">
        <f>IF(U182="zákl. přenesená",P182,0)</f>
        <v>0</v>
      </c>
      <c r="BH182" s="114">
        <f>IF(U182="sníž. přenesená",P182,0)</f>
        <v>0</v>
      </c>
      <c r="BI182" s="114">
        <f>IF(U182="nulová",P182,0)</f>
        <v>0</v>
      </c>
      <c r="BJ182" s="21" t="s">
        <v>27</v>
      </c>
      <c r="BK182" s="114">
        <f>ROUND(V182*K182,2)</f>
        <v>0</v>
      </c>
      <c r="BL182" s="21" t="s">
        <v>189</v>
      </c>
      <c r="BM182" s="21" t="s">
        <v>542</v>
      </c>
    </row>
    <row r="183" spans="2:65" s="10" customFormat="1" ht="22.5" customHeight="1">
      <c r="B183" s="184"/>
      <c r="C183" s="185"/>
      <c r="D183" s="185"/>
      <c r="E183" s="186" t="s">
        <v>26</v>
      </c>
      <c r="F183" s="301" t="s">
        <v>543</v>
      </c>
      <c r="G183" s="302"/>
      <c r="H183" s="302"/>
      <c r="I183" s="302"/>
      <c r="J183" s="185"/>
      <c r="K183" s="187">
        <v>278.98500000000001</v>
      </c>
      <c r="L183" s="185"/>
      <c r="M183" s="185"/>
      <c r="N183" s="185"/>
      <c r="O183" s="185"/>
      <c r="P183" s="185"/>
      <c r="Q183" s="185"/>
      <c r="R183" s="188"/>
      <c r="T183" s="189"/>
      <c r="U183" s="185"/>
      <c r="V183" s="185"/>
      <c r="W183" s="185"/>
      <c r="X183" s="185"/>
      <c r="Y183" s="185"/>
      <c r="Z183" s="185"/>
      <c r="AA183" s="185"/>
      <c r="AB183" s="185"/>
      <c r="AC183" s="185"/>
      <c r="AD183" s="190"/>
      <c r="AT183" s="191" t="s">
        <v>192</v>
      </c>
      <c r="AU183" s="191" t="s">
        <v>128</v>
      </c>
      <c r="AV183" s="10" t="s">
        <v>128</v>
      </c>
      <c r="AW183" s="10" t="s">
        <v>7</v>
      </c>
      <c r="AX183" s="10" t="s">
        <v>90</v>
      </c>
      <c r="AY183" s="191" t="s">
        <v>184</v>
      </c>
    </row>
    <row r="184" spans="2:65" s="10" customFormat="1" ht="22.5" customHeight="1">
      <c r="B184" s="184"/>
      <c r="C184" s="185"/>
      <c r="D184" s="185"/>
      <c r="E184" s="186" t="s">
        <v>26</v>
      </c>
      <c r="F184" s="296" t="s">
        <v>544</v>
      </c>
      <c r="G184" s="297"/>
      <c r="H184" s="297"/>
      <c r="I184" s="297"/>
      <c r="J184" s="185"/>
      <c r="K184" s="187">
        <v>101.34</v>
      </c>
      <c r="L184" s="185"/>
      <c r="M184" s="185"/>
      <c r="N184" s="185"/>
      <c r="O184" s="185"/>
      <c r="P184" s="185"/>
      <c r="Q184" s="185"/>
      <c r="R184" s="188"/>
      <c r="T184" s="189"/>
      <c r="U184" s="185"/>
      <c r="V184" s="185"/>
      <c r="W184" s="185"/>
      <c r="X184" s="185"/>
      <c r="Y184" s="185"/>
      <c r="Z184" s="185"/>
      <c r="AA184" s="185"/>
      <c r="AB184" s="185"/>
      <c r="AC184" s="185"/>
      <c r="AD184" s="190"/>
      <c r="AT184" s="191" t="s">
        <v>192</v>
      </c>
      <c r="AU184" s="191" t="s">
        <v>128</v>
      </c>
      <c r="AV184" s="10" t="s">
        <v>128</v>
      </c>
      <c r="AW184" s="10" t="s">
        <v>7</v>
      </c>
      <c r="AX184" s="10" t="s">
        <v>90</v>
      </c>
      <c r="AY184" s="191" t="s">
        <v>184</v>
      </c>
    </row>
    <row r="185" spans="2:65" s="11" customFormat="1" ht="22.5" customHeight="1">
      <c r="B185" s="192"/>
      <c r="C185" s="193"/>
      <c r="D185" s="193"/>
      <c r="E185" s="194" t="s">
        <v>26</v>
      </c>
      <c r="F185" s="306" t="s">
        <v>209</v>
      </c>
      <c r="G185" s="307"/>
      <c r="H185" s="307"/>
      <c r="I185" s="307"/>
      <c r="J185" s="193"/>
      <c r="K185" s="195">
        <v>380.32499999999999</v>
      </c>
      <c r="L185" s="193"/>
      <c r="M185" s="193"/>
      <c r="N185" s="193"/>
      <c r="O185" s="193"/>
      <c r="P185" s="193"/>
      <c r="Q185" s="193"/>
      <c r="R185" s="196"/>
      <c r="T185" s="197"/>
      <c r="U185" s="193"/>
      <c r="V185" s="193"/>
      <c r="W185" s="193"/>
      <c r="X185" s="193"/>
      <c r="Y185" s="193"/>
      <c r="Z185" s="193"/>
      <c r="AA185" s="193"/>
      <c r="AB185" s="193"/>
      <c r="AC185" s="193"/>
      <c r="AD185" s="198"/>
      <c r="AT185" s="199" t="s">
        <v>192</v>
      </c>
      <c r="AU185" s="199" t="s">
        <v>128</v>
      </c>
      <c r="AV185" s="11" t="s">
        <v>189</v>
      </c>
      <c r="AW185" s="11" t="s">
        <v>7</v>
      </c>
      <c r="AX185" s="11" t="s">
        <v>27</v>
      </c>
      <c r="AY185" s="199" t="s">
        <v>184</v>
      </c>
    </row>
    <row r="186" spans="2:65" s="1" customFormat="1" ht="31.5" customHeight="1">
      <c r="B186" s="38"/>
      <c r="C186" s="176" t="s">
        <v>296</v>
      </c>
      <c r="D186" s="176" t="s">
        <v>185</v>
      </c>
      <c r="E186" s="177" t="s">
        <v>545</v>
      </c>
      <c r="F186" s="298" t="s">
        <v>546</v>
      </c>
      <c r="G186" s="298"/>
      <c r="H186" s="298"/>
      <c r="I186" s="298"/>
      <c r="J186" s="178" t="s">
        <v>188</v>
      </c>
      <c r="K186" s="179">
        <v>1859.9</v>
      </c>
      <c r="L186" s="180">
        <v>0</v>
      </c>
      <c r="M186" s="299">
        <v>0</v>
      </c>
      <c r="N186" s="300"/>
      <c r="O186" s="300"/>
      <c r="P186" s="279">
        <f>ROUND(V186*K186,2)</f>
        <v>0</v>
      </c>
      <c r="Q186" s="279"/>
      <c r="R186" s="40"/>
      <c r="T186" s="181" t="s">
        <v>26</v>
      </c>
      <c r="U186" s="47" t="s">
        <v>53</v>
      </c>
      <c r="V186" s="127">
        <f>L186+M186</f>
        <v>0</v>
      </c>
      <c r="W186" s="127">
        <f>ROUND(L186*K186,2)</f>
        <v>0</v>
      </c>
      <c r="X186" s="127">
        <f>ROUND(M186*K186,2)</f>
        <v>0</v>
      </c>
      <c r="Y186" s="39"/>
      <c r="Z186" s="182">
        <f>Y186*K186</f>
        <v>0</v>
      </c>
      <c r="AA186" s="182">
        <v>0</v>
      </c>
      <c r="AB186" s="182">
        <f>AA186*K186</f>
        <v>0</v>
      </c>
      <c r="AC186" s="182">
        <v>0</v>
      </c>
      <c r="AD186" s="183">
        <f>AC186*K186</f>
        <v>0</v>
      </c>
      <c r="AR186" s="21" t="s">
        <v>189</v>
      </c>
      <c r="AT186" s="21" t="s">
        <v>185</v>
      </c>
      <c r="AU186" s="21" t="s">
        <v>128</v>
      </c>
      <c r="AY186" s="21" t="s">
        <v>184</v>
      </c>
      <c r="BE186" s="114">
        <f>IF(U186="základní",P186,0)</f>
        <v>0</v>
      </c>
      <c r="BF186" s="114">
        <f>IF(U186="snížená",P186,0)</f>
        <v>0</v>
      </c>
      <c r="BG186" s="114">
        <f>IF(U186="zákl. přenesená",P186,0)</f>
        <v>0</v>
      </c>
      <c r="BH186" s="114">
        <f>IF(U186="sníž. přenesená",P186,0)</f>
        <v>0</v>
      </c>
      <c r="BI186" s="114">
        <f>IF(U186="nulová",P186,0)</f>
        <v>0</v>
      </c>
      <c r="BJ186" s="21" t="s">
        <v>27</v>
      </c>
      <c r="BK186" s="114">
        <f>ROUND(V186*K186,2)</f>
        <v>0</v>
      </c>
      <c r="BL186" s="21" t="s">
        <v>189</v>
      </c>
      <c r="BM186" s="21" t="s">
        <v>547</v>
      </c>
    </row>
    <row r="187" spans="2:65" s="10" customFormat="1" ht="22.5" customHeight="1">
      <c r="B187" s="184"/>
      <c r="C187" s="185"/>
      <c r="D187" s="185"/>
      <c r="E187" s="186" t="s">
        <v>26</v>
      </c>
      <c r="F187" s="301" t="s">
        <v>548</v>
      </c>
      <c r="G187" s="302"/>
      <c r="H187" s="302"/>
      <c r="I187" s="302"/>
      <c r="J187" s="185"/>
      <c r="K187" s="187">
        <v>1859.9</v>
      </c>
      <c r="L187" s="185"/>
      <c r="M187" s="185"/>
      <c r="N187" s="185"/>
      <c r="O187" s="185"/>
      <c r="P187" s="185"/>
      <c r="Q187" s="185"/>
      <c r="R187" s="188"/>
      <c r="T187" s="189"/>
      <c r="U187" s="185"/>
      <c r="V187" s="185"/>
      <c r="W187" s="185"/>
      <c r="X187" s="185"/>
      <c r="Y187" s="185"/>
      <c r="Z187" s="185"/>
      <c r="AA187" s="185"/>
      <c r="AB187" s="185"/>
      <c r="AC187" s="185"/>
      <c r="AD187" s="190"/>
      <c r="AT187" s="191" t="s">
        <v>192</v>
      </c>
      <c r="AU187" s="191" t="s">
        <v>128</v>
      </c>
      <c r="AV187" s="10" t="s">
        <v>128</v>
      </c>
      <c r="AW187" s="10" t="s">
        <v>7</v>
      </c>
      <c r="AX187" s="10" t="s">
        <v>27</v>
      </c>
      <c r="AY187" s="191" t="s">
        <v>184</v>
      </c>
    </row>
    <row r="188" spans="2:65" s="1" customFormat="1" ht="31.5" customHeight="1">
      <c r="B188" s="38"/>
      <c r="C188" s="176" t="s">
        <v>301</v>
      </c>
      <c r="D188" s="176" t="s">
        <v>185</v>
      </c>
      <c r="E188" s="177" t="s">
        <v>549</v>
      </c>
      <c r="F188" s="298" t="s">
        <v>550</v>
      </c>
      <c r="G188" s="298"/>
      <c r="H188" s="298"/>
      <c r="I188" s="298"/>
      <c r="J188" s="178" t="s">
        <v>188</v>
      </c>
      <c r="K188" s="179">
        <v>506.7</v>
      </c>
      <c r="L188" s="180">
        <v>0</v>
      </c>
      <c r="M188" s="299">
        <v>0</v>
      </c>
      <c r="N188" s="300"/>
      <c r="O188" s="300"/>
      <c r="P188" s="279">
        <f>ROUND(V188*K188,2)</f>
        <v>0</v>
      </c>
      <c r="Q188" s="279"/>
      <c r="R188" s="40"/>
      <c r="T188" s="181" t="s">
        <v>26</v>
      </c>
      <c r="U188" s="47" t="s">
        <v>53</v>
      </c>
      <c r="V188" s="127">
        <f>L188+M188</f>
        <v>0</v>
      </c>
      <c r="W188" s="127">
        <f>ROUND(L188*K188,2)</f>
        <v>0</v>
      </c>
      <c r="X188" s="127">
        <f>ROUND(M188*K188,2)</f>
        <v>0</v>
      </c>
      <c r="Y188" s="39"/>
      <c r="Z188" s="182">
        <f>Y188*K188</f>
        <v>0</v>
      </c>
      <c r="AA188" s="182">
        <v>0</v>
      </c>
      <c r="AB188" s="182">
        <f>AA188*K188</f>
        <v>0</v>
      </c>
      <c r="AC188" s="182">
        <v>0</v>
      </c>
      <c r="AD188" s="183">
        <f>AC188*K188</f>
        <v>0</v>
      </c>
      <c r="AR188" s="21" t="s">
        <v>189</v>
      </c>
      <c r="AT188" s="21" t="s">
        <v>185</v>
      </c>
      <c r="AU188" s="21" t="s">
        <v>128</v>
      </c>
      <c r="AY188" s="21" t="s">
        <v>184</v>
      </c>
      <c r="BE188" s="114">
        <f>IF(U188="základní",P188,0)</f>
        <v>0</v>
      </c>
      <c r="BF188" s="114">
        <f>IF(U188="snížená",P188,0)</f>
        <v>0</v>
      </c>
      <c r="BG188" s="114">
        <f>IF(U188="zákl. přenesená",P188,0)</f>
        <v>0</v>
      </c>
      <c r="BH188" s="114">
        <f>IF(U188="sníž. přenesená",P188,0)</f>
        <v>0</v>
      </c>
      <c r="BI188" s="114">
        <f>IF(U188="nulová",P188,0)</f>
        <v>0</v>
      </c>
      <c r="BJ188" s="21" t="s">
        <v>27</v>
      </c>
      <c r="BK188" s="114">
        <f>ROUND(V188*K188,2)</f>
        <v>0</v>
      </c>
      <c r="BL188" s="21" t="s">
        <v>189</v>
      </c>
      <c r="BM188" s="21" t="s">
        <v>551</v>
      </c>
    </row>
    <row r="189" spans="2:65" s="10" customFormat="1" ht="22.5" customHeight="1">
      <c r="B189" s="184"/>
      <c r="C189" s="185"/>
      <c r="D189" s="185"/>
      <c r="E189" s="186" t="s">
        <v>26</v>
      </c>
      <c r="F189" s="301" t="s">
        <v>552</v>
      </c>
      <c r="G189" s="302"/>
      <c r="H189" s="302"/>
      <c r="I189" s="302"/>
      <c r="J189" s="185"/>
      <c r="K189" s="187">
        <v>506.7</v>
      </c>
      <c r="L189" s="185"/>
      <c r="M189" s="185"/>
      <c r="N189" s="185"/>
      <c r="O189" s="185"/>
      <c r="P189" s="185"/>
      <c r="Q189" s="185"/>
      <c r="R189" s="188"/>
      <c r="T189" s="189"/>
      <c r="U189" s="185"/>
      <c r="V189" s="185"/>
      <c r="W189" s="185"/>
      <c r="X189" s="185"/>
      <c r="Y189" s="185"/>
      <c r="Z189" s="185"/>
      <c r="AA189" s="185"/>
      <c r="AB189" s="185"/>
      <c r="AC189" s="185"/>
      <c r="AD189" s="190"/>
      <c r="AT189" s="191" t="s">
        <v>192</v>
      </c>
      <c r="AU189" s="191" t="s">
        <v>128</v>
      </c>
      <c r="AV189" s="10" t="s">
        <v>128</v>
      </c>
      <c r="AW189" s="10" t="s">
        <v>7</v>
      </c>
      <c r="AX189" s="10" t="s">
        <v>27</v>
      </c>
      <c r="AY189" s="191" t="s">
        <v>184</v>
      </c>
    </row>
    <row r="190" spans="2:65" s="1" customFormat="1" ht="31.5" customHeight="1">
      <c r="B190" s="38"/>
      <c r="C190" s="176" t="s">
        <v>306</v>
      </c>
      <c r="D190" s="176" t="s">
        <v>185</v>
      </c>
      <c r="E190" s="177" t="s">
        <v>553</v>
      </c>
      <c r="F190" s="298" t="s">
        <v>554</v>
      </c>
      <c r="G190" s="298"/>
      <c r="H190" s="298"/>
      <c r="I190" s="298"/>
      <c r="J190" s="178" t="s">
        <v>188</v>
      </c>
      <c r="K190" s="179">
        <v>2366.6</v>
      </c>
      <c r="L190" s="180">
        <v>0</v>
      </c>
      <c r="M190" s="299">
        <v>0</v>
      </c>
      <c r="N190" s="300"/>
      <c r="O190" s="300"/>
      <c r="P190" s="279">
        <f>ROUND(V190*K190,2)</f>
        <v>0</v>
      </c>
      <c r="Q190" s="279"/>
      <c r="R190" s="40"/>
      <c r="T190" s="181" t="s">
        <v>26</v>
      </c>
      <c r="U190" s="47" t="s">
        <v>53</v>
      </c>
      <c r="V190" s="127">
        <f>L190+M190</f>
        <v>0</v>
      </c>
      <c r="W190" s="127">
        <f>ROUND(L190*K190,2)</f>
        <v>0</v>
      </c>
      <c r="X190" s="127">
        <f>ROUND(M190*K190,2)</f>
        <v>0</v>
      </c>
      <c r="Y190" s="39"/>
      <c r="Z190" s="182">
        <f>Y190*K190</f>
        <v>0</v>
      </c>
      <c r="AA190" s="182">
        <v>0</v>
      </c>
      <c r="AB190" s="182">
        <f>AA190*K190</f>
        <v>0</v>
      </c>
      <c r="AC190" s="182">
        <v>0</v>
      </c>
      <c r="AD190" s="183">
        <f>AC190*K190</f>
        <v>0</v>
      </c>
      <c r="AR190" s="21" t="s">
        <v>189</v>
      </c>
      <c r="AT190" s="21" t="s">
        <v>185</v>
      </c>
      <c r="AU190" s="21" t="s">
        <v>128</v>
      </c>
      <c r="AY190" s="21" t="s">
        <v>184</v>
      </c>
      <c r="BE190" s="114">
        <f>IF(U190="základní",P190,0)</f>
        <v>0</v>
      </c>
      <c r="BF190" s="114">
        <f>IF(U190="snížená",P190,0)</f>
        <v>0</v>
      </c>
      <c r="BG190" s="114">
        <f>IF(U190="zákl. přenesená",P190,0)</f>
        <v>0</v>
      </c>
      <c r="BH190" s="114">
        <f>IF(U190="sníž. přenesená",P190,0)</f>
        <v>0</v>
      </c>
      <c r="BI190" s="114">
        <f>IF(U190="nulová",P190,0)</f>
        <v>0</v>
      </c>
      <c r="BJ190" s="21" t="s">
        <v>27</v>
      </c>
      <c r="BK190" s="114">
        <f>ROUND(V190*K190,2)</f>
        <v>0</v>
      </c>
      <c r="BL190" s="21" t="s">
        <v>189</v>
      </c>
      <c r="BM190" s="21" t="s">
        <v>555</v>
      </c>
    </row>
    <row r="191" spans="2:65" s="10" customFormat="1" ht="31.5" customHeight="1">
      <c r="B191" s="184"/>
      <c r="C191" s="185"/>
      <c r="D191" s="185"/>
      <c r="E191" s="186" t="s">
        <v>26</v>
      </c>
      <c r="F191" s="301" t="s">
        <v>556</v>
      </c>
      <c r="G191" s="302"/>
      <c r="H191" s="302"/>
      <c r="I191" s="302"/>
      <c r="J191" s="185"/>
      <c r="K191" s="187">
        <v>2366.6</v>
      </c>
      <c r="L191" s="185"/>
      <c r="M191" s="185"/>
      <c r="N191" s="185"/>
      <c r="O191" s="185"/>
      <c r="P191" s="185"/>
      <c r="Q191" s="185"/>
      <c r="R191" s="188"/>
      <c r="T191" s="189"/>
      <c r="U191" s="185"/>
      <c r="V191" s="185"/>
      <c r="W191" s="185"/>
      <c r="X191" s="185"/>
      <c r="Y191" s="185"/>
      <c r="Z191" s="185"/>
      <c r="AA191" s="185"/>
      <c r="AB191" s="185"/>
      <c r="AC191" s="185"/>
      <c r="AD191" s="190"/>
      <c r="AT191" s="191" t="s">
        <v>192</v>
      </c>
      <c r="AU191" s="191" t="s">
        <v>128</v>
      </c>
      <c r="AV191" s="10" t="s">
        <v>128</v>
      </c>
      <c r="AW191" s="10" t="s">
        <v>7</v>
      </c>
      <c r="AX191" s="10" t="s">
        <v>27</v>
      </c>
      <c r="AY191" s="191" t="s">
        <v>184</v>
      </c>
    </row>
    <row r="192" spans="2:65" s="1" customFormat="1" ht="22.5" customHeight="1">
      <c r="B192" s="38"/>
      <c r="C192" s="208" t="s">
        <v>311</v>
      </c>
      <c r="D192" s="208" t="s">
        <v>318</v>
      </c>
      <c r="E192" s="209" t="s">
        <v>557</v>
      </c>
      <c r="F192" s="303" t="s">
        <v>558</v>
      </c>
      <c r="G192" s="303"/>
      <c r="H192" s="303"/>
      <c r="I192" s="303"/>
      <c r="J192" s="210" t="s">
        <v>321</v>
      </c>
      <c r="K192" s="211">
        <v>189.328</v>
      </c>
      <c r="L192" s="212">
        <v>0</v>
      </c>
      <c r="M192" s="304"/>
      <c r="N192" s="304"/>
      <c r="O192" s="305"/>
      <c r="P192" s="279">
        <f>ROUND(V192*K192,2)</f>
        <v>0</v>
      </c>
      <c r="Q192" s="279"/>
      <c r="R192" s="40"/>
      <c r="T192" s="181" t="s">
        <v>26</v>
      </c>
      <c r="U192" s="47" t="s">
        <v>53</v>
      </c>
      <c r="V192" s="127">
        <f>L192+M192</f>
        <v>0</v>
      </c>
      <c r="W192" s="127">
        <f>ROUND(L192*K192,2)</f>
        <v>0</v>
      </c>
      <c r="X192" s="127">
        <f>ROUND(M192*K192,2)</f>
        <v>0</v>
      </c>
      <c r="Y192" s="39"/>
      <c r="Z192" s="182">
        <f>Y192*K192</f>
        <v>0</v>
      </c>
      <c r="AA192" s="182">
        <v>1</v>
      </c>
      <c r="AB192" s="182">
        <f>AA192*K192</f>
        <v>189.328</v>
      </c>
      <c r="AC192" s="182">
        <v>0</v>
      </c>
      <c r="AD192" s="183">
        <f>AC192*K192</f>
        <v>0</v>
      </c>
      <c r="AR192" s="21" t="s">
        <v>227</v>
      </c>
      <c r="AT192" s="21" t="s">
        <v>318</v>
      </c>
      <c r="AU192" s="21" t="s">
        <v>128</v>
      </c>
      <c r="AY192" s="21" t="s">
        <v>184</v>
      </c>
      <c r="BE192" s="114">
        <f>IF(U192="základní",P192,0)</f>
        <v>0</v>
      </c>
      <c r="BF192" s="114">
        <f>IF(U192="snížená",P192,0)</f>
        <v>0</v>
      </c>
      <c r="BG192" s="114">
        <f>IF(U192="zákl. přenesená",P192,0)</f>
        <v>0</v>
      </c>
      <c r="BH192" s="114">
        <f>IF(U192="sníž. přenesená",P192,0)</f>
        <v>0</v>
      </c>
      <c r="BI192" s="114">
        <f>IF(U192="nulová",P192,0)</f>
        <v>0</v>
      </c>
      <c r="BJ192" s="21" t="s">
        <v>27</v>
      </c>
      <c r="BK192" s="114">
        <f>ROUND(V192*K192,2)</f>
        <v>0</v>
      </c>
      <c r="BL192" s="21" t="s">
        <v>189</v>
      </c>
      <c r="BM192" s="21" t="s">
        <v>559</v>
      </c>
    </row>
    <row r="193" spans="2:65" s="10" customFormat="1" ht="22.5" customHeight="1">
      <c r="B193" s="184"/>
      <c r="C193" s="185"/>
      <c r="D193" s="185"/>
      <c r="E193" s="186" t="s">
        <v>26</v>
      </c>
      <c r="F193" s="301" t="s">
        <v>560</v>
      </c>
      <c r="G193" s="302"/>
      <c r="H193" s="302"/>
      <c r="I193" s="302"/>
      <c r="J193" s="185"/>
      <c r="K193" s="187">
        <v>189.328</v>
      </c>
      <c r="L193" s="185"/>
      <c r="M193" s="185"/>
      <c r="N193" s="185"/>
      <c r="O193" s="185"/>
      <c r="P193" s="185"/>
      <c r="Q193" s="185"/>
      <c r="R193" s="188"/>
      <c r="T193" s="189"/>
      <c r="U193" s="185"/>
      <c r="V193" s="185"/>
      <c r="W193" s="185"/>
      <c r="X193" s="185"/>
      <c r="Y193" s="185"/>
      <c r="Z193" s="185"/>
      <c r="AA193" s="185"/>
      <c r="AB193" s="185"/>
      <c r="AC193" s="185"/>
      <c r="AD193" s="190"/>
      <c r="AT193" s="191" t="s">
        <v>192</v>
      </c>
      <c r="AU193" s="191" t="s">
        <v>128</v>
      </c>
      <c r="AV193" s="10" t="s">
        <v>128</v>
      </c>
      <c r="AW193" s="10" t="s">
        <v>7</v>
      </c>
      <c r="AX193" s="10" t="s">
        <v>27</v>
      </c>
      <c r="AY193" s="191" t="s">
        <v>184</v>
      </c>
    </row>
    <row r="194" spans="2:65" s="1" customFormat="1" ht="22.5" customHeight="1">
      <c r="B194" s="38"/>
      <c r="C194" s="176" t="s">
        <v>317</v>
      </c>
      <c r="D194" s="176" t="s">
        <v>185</v>
      </c>
      <c r="E194" s="177" t="s">
        <v>561</v>
      </c>
      <c r="F194" s="298" t="s">
        <v>562</v>
      </c>
      <c r="G194" s="298"/>
      <c r="H194" s="298"/>
      <c r="I194" s="298"/>
      <c r="J194" s="178" t="s">
        <v>314</v>
      </c>
      <c r="K194" s="179">
        <v>229.4</v>
      </c>
      <c r="L194" s="180">
        <v>0</v>
      </c>
      <c r="M194" s="299">
        <v>0</v>
      </c>
      <c r="N194" s="300"/>
      <c r="O194" s="300"/>
      <c r="P194" s="279">
        <f>ROUND(V194*K194,2)</f>
        <v>0</v>
      </c>
      <c r="Q194" s="279"/>
      <c r="R194" s="40"/>
      <c r="T194" s="181" t="s">
        <v>26</v>
      </c>
      <c r="U194" s="47" t="s">
        <v>53</v>
      </c>
      <c r="V194" s="127">
        <f>L194+M194</f>
        <v>0</v>
      </c>
      <c r="W194" s="127">
        <f>ROUND(L194*K194,2)</f>
        <v>0</v>
      </c>
      <c r="X194" s="127">
        <f>ROUND(M194*K194,2)</f>
        <v>0</v>
      </c>
      <c r="Y194" s="39"/>
      <c r="Z194" s="182">
        <f>Y194*K194</f>
        <v>0</v>
      </c>
      <c r="AA194" s="182">
        <v>0</v>
      </c>
      <c r="AB194" s="182">
        <f>AA194*K194</f>
        <v>0</v>
      </c>
      <c r="AC194" s="182">
        <v>0</v>
      </c>
      <c r="AD194" s="183">
        <f>AC194*K194</f>
        <v>0</v>
      </c>
      <c r="AR194" s="21" t="s">
        <v>189</v>
      </c>
      <c r="AT194" s="21" t="s">
        <v>185</v>
      </c>
      <c r="AU194" s="21" t="s">
        <v>128</v>
      </c>
      <c r="AY194" s="21" t="s">
        <v>184</v>
      </c>
      <c r="BE194" s="114">
        <f>IF(U194="základní",P194,0)</f>
        <v>0</v>
      </c>
      <c r="BF194" s="114">
        <f>IF(U194="snížená",P194,0)</f>
        <v>0</v>
      </c>
      <c r="BG194" s="114">
        <f>IF(U194="zákl. přenesená",P194,0)</f>
        <v>0</v>
      </c>
      <c r="BH194" s="114">
        <f>IF(U194="sníž. přenesená",P194,0)</f>
        <v>0</v>
      </c>
      <c r="BI194" s="114">
        <f>IF(U194="nulová",P194,0)</f>
        <v>0</v>
      </c>
      <c r="BJ194" s="21" t="s">
        <v>27</v>
      </c>
      <c r="BK194" s="114">
        <f>ROUND(V194*K194,2)</f>
        <v>0</v>
      </c>
      <c r="BL194" s="21" t="s">
        <v>189</v>
      </c>
      <c r="BM194" s="21" t="s">
        <v>563</v>
      </c>
    </row>
    <row r="195" spans="2:65" s="10" customFormat="1" ht="22.5" customHeight="1">
      <c r="B195" s="184"/>
      <c r="C195" s="185"/>
      <c r="D195" s="185"/>
      <c r="E195" s="186" t="s">
        <v>26</v>
      </c>
      <c r="F195" s="301" t="s">
        <v>564</v>
      </c>
      <c r="G195" s="302"/>
      <c r="H195" s="302"/>
      <c r="I195" s="302"/>
      <c r="J195" s="185"/>
      <c r="K195" s="187">
        <v>229.4</v>
      </c>
      <c r="L195" s="185"/>
      <c r="M195" s="185"/>
      <c r="N195" s="185"/>
      <c r="O195" s="185"/>
      <c r="P195" s="185"/>
      <c r="Q195" s="185"/>
      <c r="R195" s="188"/>
      <c r="T195" s="189"/>
      <c r="U195" s="185"/>
      <c r="V195" s="185"/>
      <c r="W195" s="185"/>
      <c r="X195" s="185"/>
      <c r="Y195" s="185"/>
      <c r="Z195" s="185"/>
      <c r="AA195" s="185"/>
      <c r="AB195" s="185"/>
      <c r="AC195" s="185"/>
      <c r="AD195" s="190"/>
      <c r="AT195" s="191" t="s">
        <v>192</v>
      </c>
      <c r="AU195" s="191" t="s">
        <v>128</v>
      </c>
      <c r="AV195" s="10" t="s">
        <v>128</v>
      </c>
      <c r="AW195" s="10" t="s">
        <v>7</v>
      </c>
      <c r="AX195" s="10" t="s">
        <v>27</v>
      </c>
      <c r="AY195" s="191" t="s">
        <v>184</v>
      </c>
    </row>
    <row r="196" spans="2:65" s="1" customFormat="1" ht="22.5" customHeight="1">
      <c r="B196" s="38"/>
      <c r="C196" s="176" t="s">
        <v>324</v>
      </c>
      <c r="D196" s="176" t="s">
        <v>185</v>
      </c>
      <c r="E196" s="177" t="s">
        <v>565</v>
      </c>
      <c r="F196" s="298" t="s">
        <v>566</v>
      </c>
      <c r="G196" s="298"/>
      <c r="H196" s="298"/>
      <c r="I196" s="298"/>
      <c r="J196" s="178" t="s">
        <v>314</v>
      </c>
      <c r="K196" s="179">
        <v>348</v>
      </c>
      <c r="L196" s="180">
        <v>0</v>
      </c>
      <c r="M196" s="299">
        <v>0</v>
      </c>
      <c r="N196" s="300"/>
      <c r="O196" s="300"/>
      <c r="P196" s="279">
        <f>ROUND(V196*K196,2)</f>
        <v>0</v>
      </c>
      <c r="Q196" s="279"/>
      <c r="R196" s="40"/>
      <c r="T196" s="181" t="s">
        <v>26</v>
      </c>
      <c r="U196" s="47" t="s">
        <v>53</v>
      </c>
      <c r="V196" s="127">
        <f>L196+M196</f>
        <v>0</v>
      </c>
      <c r="W196" s="127">
        <f>ROUND(L196*K196,2)</f>
        <v>0</v>
      </c>
      <c r="X196" s="127">
        <f>ROUND(M196*K196,2)</f>
        <v>0</v>
      </c>
      <c r="Y196" s="39"/>
      <c r="Z196" s="182">
        <f>Y196*K196</f>
        <v>0</v>
      </c>
      <c r="AA196" s="182">
        <v>0</v>
      </c>
      <c r="AB196" s="182">
        <f>AA196*K196</f>
        <v>0</v>
      </c>
      <c r="AC196" s="182">
        <v>0</v>
      </c>
      <c r="AD196" s="183">
        <f>AC196*K196</f>
        <v>0</v>
      </c>
      <c r="AR196" s="21" t="s">
        <v>189</v>
      </c>
      <c r="AT196" s="21" t="s">
        <v>185</v>
      </c>
      <c r="AU196" s="21" t="s">
        <v>128</v>
      </c>
      <c r="AY196" s="21" t="s">
        <v>184</v>
      </c>
      <c r="BE196" s="114">
        <f>IF(U196="základní",P196,0)</f>
        <v>0</v>
      </c>
      <c r="BF196" s="114">
        <f>IF(U196="snížená",P196,0)</f>
        <v>0</v>
      </c>
      <c r="BG196" s="114">
        <f>IF(U196="zákl. přenesená",P196,0)</f>
        <v>0</v>
      </c>
      <c r="BH196" s="114">
        <f>IF(U196="sníž. přenesená",P196,0)</f>
        <v>0</v>
      </c>
      <c r="BI196" s="114">
        <f>IF(U196="nulová",P196,0)</f>
        <v>0</v>
      </c>
      <c r="BJ196" s="21" t="s">
        <v>27</v>
      </c>
      <c r="BK196" s="114">
        <f>ROUND(V196*K196,2)</f>
        <v>0</v>
      </c>
      <c r="BL196" s="21" t="s">
        <v>189</v>
      </c>
      <c r="BM196" s="21" t="s">
        <v>567</v>
      </c>
    </row>
    <row r="197" spans="2:65" s="10" customFormat="1" ht="22.5" customHeight="1">
      <c r="B197" s="184"/>
      <c r="C197" s="185"/>
      <c r="D197" s="185"/>
      <c r="E197" s="186" t="s">
        <v>26</v>
      </c>
      <c r="F197" s="301" t="s">
        <v>568</v>
      </c>
      <c r="G197" s="302"/>
      <c r="H197" s="302"/>
      <c r="I197" s="302"/>
      <c r="J197" s="185"/>
      <c r="K197" s="187">
        <v>348</v>
      </c>
      <c r="L197" s="185"/>
      <c r="M197" s="185"/>
      <c r="N197" s="185"/>
      <c r="O197" s="185"/>
      <c r="P197" s="185"/>
      <c r="Q197" s="185"/>
      <c r="R197" s="188"/>
      <c r="T197" s="189"/>
      <c r="U197" s="185"/>
      <c r="V197" s="185"/>
      <c r="W197" s="185"/>
      <c r="X197" s="185"/>
      <c r="Y197" s="185"/>
      <c r="Z197" s="185"/>
      <c r="AA197" s="185"/>
      <c r="AB197" s="185"/>
      <c r="AC197" s="185"/>
      <c r="AD197" s="190"/>
      <c r="AT197" s="191" t="s">
        <v>192</v>
      </c>
      <c r="AU197" s="191" t="s">
        <v>128</v>
      </c>
      <c r="AV197" s="10" t="s">
        <v>128</v>
      </c>
      <c r="AW197" s="10" t="s">
        <v>7</v>
      </c>
      <c r="AX197" s="10" t="s">
        <v>27</v>
      </c>
      <c r="AY197" s="191" t="s">
        <v>184</v>
      </c>
    </row>
    <row r="198" spans="2:65" s="9" customFormat="1" ht="29.85" customHeight="1">
      <c r="B198" s="164"/>
      <c r="C198" s="165"/>
      <c r="D198" s="175" t="s">
        <v>150</v>
      </c>
      <c r="E198" s="175"/>
      <c r="F198" s="175"/>
      <c r="G198" s="175"/>
      <c r="H198" s="175"/>
      <c r="I198" s="175"/>
      <c r="J198" s="175"/>
      <c r="K198" s="175"/>
      <c r="L198" s="175"/>
      <c r="M198" s="286">
        <f>BK198</f>
        <v>0</v>
      </c>
      <c r="N198" s="287"/>
      <c r="O198" s="287"/>
      <c r="P198" s="287"/>
      <c r="Q198" s="287"/>
      <c r="R198" s="167"/>
      <c r="T198" s="168"/>
      <c r="U198" s="165"/>
      <c r="V198" s="165"/>
      <c r="W198" s="169">
        <f>SUM(W199:W202)</f>
        <v>0</v>
      </c>
      <c r="X198" s="169">
        <f>SUM(X199:X202)</f>
        <v>0</v>
      </c>
      <c r="Y198" s="165"/>
      <c r="Z198" s="170">
        <f>SUM(Z199:Z202)</f>
        <v>0</v>
      </c>
      <c r="AA198" s="165"/>
      <c r="AB198" s="170">
        <f>SUM(AB199:AB202)</f>
        <v>0</v>
      </c>
      <c r="AC198" s="165"/>
      <c r="AD198" s="171">
        <f>SUM(AD199:AD202)</f>
        <v>0</v>
      </c>
      <c r="AR198" s="172" t="s">
        <v>27</v>
      </c>
      <c r="AT198" s="173" t="s">
        <v>89</v>
      </c>
      <c r="AU198" s="173" t="s">
        <v>27</v>
      </c>
      <c r="AY198" s="172" t="s">
        <v>184</v>
      </c>
      <c r="BK198" s="174">
        <f>SUM(BK199:BK202)</f>
        <v>0</v>
      </c>
    </row>
    <row r="199" spans="2:65" s="1" customFormat="1" ht="31.5" customHeight="1">
      <c r="B199" s="38"/>
      <c r="C199" s="176" t="s">
        <v>329</v>
      </c>
      <c r="D199" s="176" t="s">
        <v>185</v>
      </c>
      <c r="E199" s="177" t="s">
        <v>569</v>
      </c>
      <c r="F199" s="298" t="s">
        <v>570</v>
      </c>
      <c r="G199" s="298"/>
      <c r="H199" s="298"/>
      <c r="I199" s="298"/>
      <c r="J199" s="178" t="s">
        <v>314</v>
      </c>
      <c r="K199" s="179">
        <v>41</v>
      </c>
      <c r="L199" s="180">
        <v>0</v>
      </c>
      <c r="M199" s="299">
        <v>0</v>
      </c>
      <c r="N199" s="300"/>
      <c r="O199" s="300"/>
      <c r="P199" s="279">
        <f>ROUND(V199*K199,2)</f>
        <v>0</v>
      </c>
      <c r="Q199" s="279"/>
      <c r="R199" s="40"/>
      <c r="T199" s="181" t="s">
        <v>26</v>
      </c>
      <c r="U199" s="47" t="s">
        <v>53</v>
      </c>
      <c r="V199" s="127">
        <f>L199+M199</f>
        <v>0</v>
      </c>
      <c r="W199" s="127">
        <f>ROUND(L199*K199,2)</f>
        <v>0</v>
      </c>
      <c r="X199" s="127">
        <f>ROUND(M199*K199,2)</f>
        <v>0</v>
      </c>
      <c r="Y199" s="39"/>
      <c r="Z199" s="182">
        <f>Y199*K199</f>
        <v>0</v>
      </c>
      <c r="AA199" s="182">
        <v>0</v>
      </c>
      <c r="AB199" s="182">
        <f>AA199*K199</f>
        <v>0</v>
      </c>
      <c r="AC199" s="182">
        <v>0</v>
      </c>
      <c r="AD199" s="183">
        <f>AC199*K199</f>
        <v>0</v>
      </c>
      <c r="AR199" s="21" t="s">
        <v>189</v>
      </c>
      <c r="AT199" s="21" t="s">
        <v>185</v>
      </c>
      <c r="AU199" s="21" t="s">
        <v>128</v>
      </c>
      <c r="AY199" s="21" t="s">
        <v>184</v>
      </c>
      <c r="BE199" s="114">
        <f>IF(U199="základní",P199,0)</f>
        <v>0</v>
      </c>
      <c r="BF199" s="114">
        <f>IF(U199="snížená",P199,0)</f>
        <v>0</v>
      </c>
      <c r="BG199" s="114">
        <f>IF(U199="zákl. přenesená",P199,0)</f>
        <v>0</v>
      </c>
      <c r="BH199" s="114">
        <f>IF(U199="sníž. přenesená",P199,0)</f>
        <v>0</v>
      </c>
      <c r="BI199" s="114">
        <f>IF(U199="nulová",P199,0)</f>
        <v>0</v>
      </c>
      <c r="BJ199" s="21" t="s">
        <v>27</v>
      </c>
      <c r="BK199" s="114">
        <f>ROUND(V199*K199,2)</f>
        <v>0</v>
      </c>
      <c r="BL199" s="21" t="s">
        <v>189</v>
      </c>
      <c r="BM199" s="21" t="s">
        <v>571</v>
      </c>
    </row>
    <row r="200" spans="2:65" s="10" customFormat="1" ht="22.5" customHeight="1">
      <c r="B200" s="184"/>
      <c r="C200" s="185"/>
      <c r="D200" s="185"/>
      <c r="E200" s="186" t="s">
        <v>26</v>
      </c>
      <c r="F200" s="301" t="s">
        <v>572</v>
      </c>
      <c r="G200" s="302"/>
      <c r="H200" s="302"/>
      <c r="I200" s="302"/>
      <c r="J200" s="185"/>
      <c r="K200" s="187">
        <v>41</v>
      </c>
      <c r="L200" s="185"/>
      <c r="M200" s="185"/>
      <c r="N200" s="185"/>
      <c r="O200" s="185"/>
      <c r="P200" s="185"/>
      <c r="Q200" s="185"/>
      <c r="R200" s="188"/>
      <c r="T200" s="189"/>
      <c r="U200" s="185"/>
      <c r="V200" s="185"/>
      <c r="W200" s="185"/>
      <c r="X200" s="185"/>
      <c r="Y200" s="185"/>
      <c r="Z200" s="185"/>
      <c r="AA200" s="185"/>
      <c r="AB200" s="185"/>
      <c r="AC200" s="185"/>
      <c r="AD200" s="190"/>
      <c r="AT200" s="191" t="s">
        <v>192</v>
      </c>
      <c r="AU200" s="191" t="s">
        <v>128</v>
      </c>
      <c r="AV200" s="10" t="s">
        <v>128</v>
      </c>
      <c r="AW200" s="10" t="s">
        <v>7</v>
      </c>
      <c r="AX200" s="10" t="s">
        <v>27</v>
      </c>
      <c r="AY200" s="191" t="s">
        <v>184</v>
      </c>
    </row>
    <row r="201" spans="2:65" s="1" customFormat="1" ht="31.5" customHeight="1">
      <c r="B201" s="38"/>
      <c r="C201" s="176" t="s">
        <v>335</v>
      </c>
      <c r="D201" s="176" t="s">
        <v>185</v>
      </c>
      <c r="E201" s="177" t="s">
        <v>449</v>
      </c>
      <c r="F201" s="298" t="s">
        <v>450</v>
      </c>
      <c r="G201" s="298"/>
      <c r="H201" s="298"/>
      <c r="I201" s="298"/>
      <c r="J201" s="178" t="s">
        <v>314</v>
      </c>
      <c r="K201" s="179">
        <v>842.5</v>
      </c>
      <c r="L201" s="180">
        <v>0</v>
      </c>
      <c r="M201" s="299">
        <v>0</v>
      </c>
      <c r="N201" s="300"/>
      <c r="O201" s="300"/>
      <c r="P201" s="279">
        <f>ROUND(V201*K201,2)</f>
        <v>0</v>
      </c>
      <c r="Q201" s="279"/>
      <c r="R201" s="40"/>
      <c r="T201" s="181" t="s">
        <v>26</v>
      </c>
      <c r="U201" s="47" t="s">
        <v>53</v>
      </c>
      <c r="V201" s="127">
        <f>L201+M201</f>
        <v>0</v>
      </c>
      <c r="W201" s="127">
        <f>ROUND(L201*K201,2)</f>
        <v>0</v>
      </c>
      <c r="X201" s="127">
        <f>ROUND(M201*K201,2)</f>
        <v>0</v>
      </c>
      <c r="Y201" s="39"/>
      <c r="Z201" s="182">
        <f>Y201*K201</f>
        <v>0</v>
      </c>
      <c r="AA201" s="182">
        <v>0</v>
      </c>
      <c r="AB201" s="182">
        <f>AA201*K201</f>
        <v>0</v>
      </c>
      <c r="AC201" s="182">
        <v>0</v>
      </c>
      <c r="AD201" s="183">
        <f>AC201*K201</f>
        <v>0</v>
      </c>
      <c r="AR201" s="21" t="s">
        <v>189</v>
      </c>
      <c r="AT201" s="21" t="s">
        <v>185</v>
      </c>
      <c r="AU201" s="21" t="s">
        <v>128</v>
      </c>
      <c r="AY201" s="21" t="s">
        <v>184</v>
      </c>
      <c r="BE201" s="114">
        <f>IF(U201="základní",P201,0)</f>
        <v>0</v>
      </c>
      <c r="BF201" s="114">
        <f>IF(U201="snížená",P201,0)</f>
        <v>0</v>
      </c>
      <c r="BG201" s="114">
        <f>IF(U201="zákl. přenesená",P201,0)</f>
        <v>0</v>
      </c>
      <c r="BH201" s="114">
        <f>IF(U201="sníž. přenesená",P201,0)</f>
        <v>0</v>
      </c>
      <c r="BI201" s="114">
        <f>IF(U201="nulová",P201,0)</f>
        <v>0</v>
      </c>
      <c r="BJ201" s="21" t="s">
        <v>27</v>
      </c>
      <c r="BK201" s="114">
        <f>ROUND(V201*K201,2)</f>
        <v>0</v>
      </c>
      <c r="BL201" s="21" t="s">
        <v>189</v>
      </c>
      <c r="BM201" s="21" t="s">
        <v>573</v>
      </c>
    </row>
    <row r="202" spans="2:65" s="10" customFormat="1" ht="22.5" customHeight="1">
      <c r="B202" s="184"/>
      <c r="C202" s="185"/>
      <c r="D202" s="185"/>
      <c r="E202" s="186" t="s">
        <v>26</v>
      </c>
      <c r="F202" s="301" t="s">
        <v>574</v>
      </c>
      <c r="G202" s="302"/>
      <c r="H202" s="302"/>
      <c r="I202" s="302"/>
      <c r="J202" s="185"/>
      <c r="K202" s="187">
        <v>842.5</v>
      </c>
      <c r="L202" s="185"/>
      <c r="M202" s="185"/>
      <c r="N202" s="185"/>
      <c r="O202" s="185"/>
      <c r="P202" s="185"/>
      <c r="Q202" s="185"/>
      <c r="R202" s="188"/>
      <c r="T202" s="189"/>
      <c r="U202" s="185"/>
      <c r="V202" s="185"/>
      <c r="W202" s="185"/>
      <c r="X202" s="185"/>
      <c r="Y202" s="185"/>
      <c r="Z202" s="185"/>
      <c r="AA202" s="185"/>
      <c r="AB202" s="185"/>
      <c r="AC202" s="185"/>
      <c r="AD202" s="190"/>
      <c r="AT202" s="191" t="s">
        <v>192</v>
      </c>
      <c r="AU202" s="191" t="s">
        <v>128</v>
      </c>
      <c r="AV202" s="10" t="s">
        <v>128</v>
      </c>
      <c r="AW202" s="10" t="s">
        <v>7</v>
      </c>
      <c r="AX202" s="10" t="s">
        <v>27</v>
      </c>
      <c r="AY202" s="191" t="s">
        <v>184</v>
      </c>
    </row>
    <row r="203" spans="2:65" s="9" customFormat="1" ht="29.85" customHeight="1">
      <c r="B203" s="164"/>
      <c r="C203" s="165"/>
      <c r="D203" s="175" t="s">
        <v>473</v>
      </c>
      <c r="E203" s="175"/>
      <c r="F203" s="175"/>
      <c r="G203" s="175"/>
      <c r="H203" s="175"/>
      <c r="I203" s="175"/>
      <c r="J203" s="175"/>
      <c r="K203" s="175"/>
      <c r="L203" s="175"/>
      <c r="M203" s="286">
        <f>BK203</f>
        <v>0</v>
      </c>
      <c r="N203" s="287"/>
      <c r="O203" s="287"/>
      <c r="P203" s="287"/>
      <c r="Q203" s="287"/>
      <c r="R203" s="167"/>
      <c r="T203" s="168"/>
      <c r="U203" s="165"/>
      <c r="V203" s="165"/>
      <c r="W203" s="169">
        <f>SUM(W204:W209)</f>
        <v>0</v>
      </c>
      <c r="X203" s="169">
        <f>SUM(X204:X209)</f>
        <v>0</v>
      </c>
      <c r="Y203" s="165"/>
      <c r="Z203" s="170">
        <f>SUM(Z204:Z209)</f>
        <v>0</v>
      </c>
      <c r="AA203" s="165"/>
      <c r="AB203" s="170">
        <f>SUM(AB204:AB209)</f>
        <v>0</v>
      </c>
      <c r="AC203" s="165"/>
      <c r="AD203" s="171">
        <f>SUM(AD204:AD209)</f>
        <v>0</v>
      </c>
      <c r="AR203" s="172" t="s">
        <v>27</v>
      </c>
      <c r="AT203" s="173" t="s">
        <v>89</v>
      </c>
      <c r="AU203" s="173" t="s">
        <v>27</v>
      </c>
      <c r="AY203" s="172" t="s">
        <v>184</v>
      </c>
      <c r="BK203" s="174">
        <f>SUM(BK204:BK209)</f>
        <v>0</v>
      </c>
    </row>
    <row r="204" spans="2:65" s="1" customFormat="1" ht="31.5" customHeight="1">
      <c r="B204" s="38"/>
      <c r="C204" s="176" t="s">
        <v>340</v>
      </c>
      <c r="D204" s="176" t="s">
        <v>185</v>
      </c>
      <c r="E204" s="177" t="s">
        <v>575</v>
      </c>
      <c r="F204" s="298" t="s">
        <v>576</v>
      </c>
      <c r="G204" s="298"/>
      <c r="H204" s="298"/>
      <c r="I204" s="298"/>
      <c r="J204" s="178" t="s">
        <v>321</v>
      </c>
      <c r="K204" s="179">
        <v>444.82400000000001</v>
      </c>
      <c r="L204" s="180">
        <v>0</v>
      </c>
      <c r="M204" s="299">
        <v>0</v>
      </c>
      <c r="N204" s="300"/>
      <c r="O204" s="300"/>
      <c r="P204" s="279">
        <f>ROUND(V204*K204,2)</f>
        <v>0</v>
      </c>
      <c r="Q204" s="279"/>
      <c r="R204" s="40"/>
      <c r="T204" s="181" t="s">
        <v>26</v>
      </c>
      <c r="U204" s="47" t="s">
        <v>53</v>
      </c>
      <c r="V204" s="127">
        <f>L204+M204</f>
        <v>0</v>
      </c>
      <c r="W204" s="127">
        <f>ROUND(L204*K204,2)</f>
        <v>0</v>
      </c>
      <c r="X204" s="127">
        <f>ROUND(M204*K204,2)</f>
        <v>0</v>
      </c>
      <c r="Y204" s="39"/>
      <c r="Z204" s="182">
        <f>Y204*K204</f>
        <v>0</v>
      </c>
      <c r="AA204" s="182">
        <v>0</v>
      </c>
      <c r="AB204" s="182">
        <f>AA204*K204</f>
        <v>0</v>
      </c>
      <c r="AC204" s="182">
        <v>0</v>
      </c>
      <c r="AD204" s="183">
        <f>AC204*K204</f>
        <v>0</v>
      </c>
      <c r="AR204" s="21" t="s">
        <v>189</v>
      </c>
      <c r="AT204" s="21" t="s">
        <v>185</v>
      </c>
      <c r="AU204" s="21" t="s">
        <v>128</v>
      </c>
      <c r="AY204" s="21" t="s">
        <v>184</v>
      </c>
      <c r="BE204" s="114">
        <f>IF(U204="základní",P204,0)</f>
        <v>0</v>
      </c>
      <c r="BF204" s="114">
        <f>IF(U204="snížená",P204,0)</f>
        <v>0</v>
      </c>
      <c r="BG204" s="114">
        <f>IF(U204="zákl. přenesená",P204,0)</f>
        <v>0</v>
      </c>
      <c r="BH204" s="114">
        <f>IF(U204="sníž. přenesená",P204,0)</f>
        <v>0</v>
      </c>
      <c r="BI204" s="114">
        <f>IF(U204="nulová",P204,0)</f>
        <v>0</v>
      </c>
      <c r="BJ204" s="21" t="s">
        <v>27</v>
      </c>
      <c r="BK204" s="114">
        <f>ROUND(V204*K204,2)</f>
        <v>0</v>
      </c>
      <c r="BL204" s="21" t="s">
        <v>189</v>
      </c>
      <c r="BM204" s="21" t="s">
        <v>577</v>
      </c>
    </row>
    <row r="205" spans="2:65" s="10" customFormat="1" ht="31.5" customHeight="1">
      <c r="B205" s="184"/>
      <c r="C205" s="185"/>
      <c r="D205" s="185"/>
      <c r="E205" s="186" t="s">
        <v>469</v>
      </c>
      <c r="F205" s="301" t="s">
        <v>578</v>
      </c>
      <c r="G205" s="302"/>
      <c r="H205" s="302"/>
      <c r="I205" s="302"/>
      <c r="J205" s="185"/>
      <c r="K205" s="187">
        <v>444.82400000000001</v>
      </c>
      <c r="L205" s="185"/>
      <c r="M205" s="185"/>
      <c r="N205" s="185"/>
      <c r="O205" s="185"/>
      <c r="P205" s="185"/>
      <c r="Q205" s="185"/>
      <c r="R205" s="188"/>
      <c r="T205" s="189"/>
      <c r="U205" s="185"/>
      <c r="V205" s="185"/>
      <c r="W205" s="185"/>
      <c r="X205" s="185"/>
      <c r="Y205" s="185"/>
      <c r="Z205" s="185"/>
      <c r="AA205" s="185"/>
      <c r="AB205" s="185"/>
      <c r="AC205" s="185"/>
      <c r="AD205" s="190"/>
      <c r="AT205" s="191" t="s">
        <v>192</v>
      </c>
      <c r="AU205" s="191" t="s">
        <v>128</v>
      </c>
      <c r="AV205" s="10" t="s">
        <v>128</v>
      </c>
      <c r="AW205" s="10" t="s">
        <v>7</v>
      </c>
      <c r="AX205" s="10" t="s">
        <v>27</v>
      </c>
      <c r="AY205" s="191" t="s">
        <v>184</v>
      </c>
    </row>
    <row r="206" spans="2:65" s="1" customFormat="1" ht="31.5" customHeight="1">
      <c r="B206" s="38"/>
      <c r="C206" s="176" t="s">
        <v>344</v>
      </c>
      <c r="D206" s="176" t="s">
        <v>185</v>
      </c>
      <c r="E206" s="177" t="s">
        <v>579</v>
      </c>
      <c r="F206" s="298" t="s">
        <v>580</v>
      </c>
      <c r="G206" s="298"/>
      <c r="H206" s="298"/>
      <c r="I206" s="298"/>
      <c r="J206" s="178" t="s">
        <v>321</v>
      </c>
      <c r="K206" s="179">
        <v>4003.4160000000002</v>
      </c>
      <c r="L206" s="180">
        <v>0</v>
      </c>
      <c r="M206" s="299">
        <v>0</v>
      </c>
      <c r="N206" s="300"/>
      <c r="O206" s="300"/>
      <c r="P206" s="279">
        <f>ROUND(V206*K206,2)</f>
        <v>0</v>
      </c>
      <c r="Q206" s="279"/>
      <c r="R206" s="40"/>
      <c r="T206" s="181" t="s">
        <v>26</v>
      </c>
      <c r="U206" s="47" t="s">
        <v>53</v>
      </c>
      <c r="V206" s="127">
        <f>L206+M206</f>
        <v>0</v>
      </c>
      <c r="W206" s="127">
        <f>ROUND(L206*K206,2)</f>
        <v>0</v>
      </c>
      <c r="X206" s="127">
        <f>ROUND(M206*K206,2)</f>
        <v>0</v>
      </c>
      <c r="Y206" s="39"/>
      <c r="Z206" s="182">
        <f>Y206*K206</f>
        <v>0</v>
      </c>
      <c r="AA206" s="182">
        <v>0</v>
      </c>
      <c r="AB206" s="182">
        <f>AA206*K206</f>
        <v>0</v>
      </c>
      <c r="AC206" s="182">
        <v>0</v>
      </c>
      <c r="AD206" s="183">
        <f>AC206*K206</f>
        <v>0</v>
      </c>
      <c r="AR206" s="21" t="s">
        <v>189</v>
      </c>
      <c r="AT206" s="21" t="s">
        <v>185</v>
      </c>
      <c r="AU206" s="21" t="s">
        <v>128</v>
      </c>
      <c r="AY206" s="21" t="s">
        <v>184</v>
      </c>
      <c r="BE206" s="114">
        <f>IF(U206="základní",P206,0)</f>
        <v>0</v>
      </c>
      <c r="BF206" s="114">
        <f>IF(U206="snížená",P206,0)</f>
        <v>0</v>
      </c>
      <c r="BG206" s="114">
        <f>IF(U206="zákl. přenesená",P206,0)</f>
        <v>0</v>
      </c>
      <c r="BH206" s="114">
        <f>IF(U206="sníž. přenesená",P206,0)</f>
        <v>0</v>
      </c>
      <c r="BI206" s="114">
        <f>IF(U206="nulová",P206,0)</f>
        <v>0</v>
      </c>
      <c r="BJ206" s="21" t="s">
        <v>27</v>
      </c>
      <c r="BK206" s="114">
        <f>ROUND(V206*K206,2)</f>
        <v>0</v>
      </c>
      <c r="BL206" s="21" t="s">
        <v>189</v>
      </c>
      <c r="BM206" s="21" t="s">
        <v>581</v>
      </c>
    </row>
    <row r="207" spans="2:65" s="10" customFormat="1" ht="31.5" customHeight="1">
      <c r="B207" s="184"/>
      <c r="C207" s="185"/>
      <c r="D207" s="185"/>
      <c r="E207" s="186" t="s">
        <v>26</v>
      </c>
      <c r="F207" s="301" t="s">
        <v>582</v>
      </c>
      <c r="G207" s="302"/>
      <c r="H207" s="302"/>
      <c r="I207" s="302"/>
      <c r="J207" s="185"/>
      <c r="K207" s="187">
        <v>4003.4160000000002</v>
      </c>
      <c r="L207" s="185"/>
      <c r="M207" s="185"/>
      <c r="N207" s="185"/>
      <c r="O207" s="185"/>
      <c r="P207" s="185"/>
      <c r="Q207" s="185"/>
      <c r="R207" s="188"/>
      <c r="T207" s="189"/>
      <c r="U207" s="185"/>
      <c r="V207" s="185"/>
      <c r="W207" s="185"/>
      <c r="X207" s="185"/>
      <c r="Y207" s="185"/>
      <c r="Z207" s="185"/>
      <c r="AA207" s="185"/>
      <c r="AB207" s="185"/>
      <c r="AC207" s="185"/>
      <c r="AD207" s="190"/>
      <c r="AT207" s="191" t="s">
        <v>192</v>
      </c>
      <c r="AU207" s="191" t="s">
        <v>128</v>
      </c>
      <c r="AV207" s="10" t="s">
        <v>128</v>
      </c>
      <c r="AW207" s="10" t="s">
        <v>7</v>
      </c>
      <c r="AX207" s="10" t="s">
        <v>27</v>
      </c>
      <c r="AY207" s="191" t="s">
        <v>184</v>
      </c>
    </row>
    <row r="208" spans="2:65" s="1" customFormat="1" ht="31.5" customHeight="1">
      <c r="B208" s="38"/>
      <c r="C208" s="176" t="s">
        <v>348</v>
      </c>
      <c r="D208" s="176" t="s">
        <v>185</v>
      </c>
      <c r="E208" s="177" t="s">
        <v>583</v>
      </c>
      <c r="F208" s="298" t="s">
        <v>584</v>
      </c>
      <c r="G208" s="298"/>
      <c r="H208" s="298"/>
      <c r="I208" s="298"/>
      <c r="J208" s="178" t="s">
        <v>321</v>
      </c>
      <c r="K208" s="179">
        <v>444.82400000000001</v>
      </c>
      <c r="L208" s="180">
        <v>0</v>
      </c>
      <c r="M208" s="299">
        <v>0</v>
      </c>
      <c r="N208" s="300"/>
      <c r="O208" s="300"/>
      <c r="P208" s="279">
        <f>ROUND(V208*K208,2)</f>
        <v>0</v>
      </c>
      <c r="Q208" s="279"/>
      <c r="R208" s="40"/>
      <c r="T208" s="181" t="s">
        <v>26</v>
      </c>
      <c r="U208" s="47" t="s">
        <v>53</v>
      </c>
      <c r="V208" s="127">
        <f>L208+M208</f>
        <v>0</v>
      </c>
      <c r="W208" s="127">
        <f>ROUND(L208*K208,2)</f>
        <v>0</v>
      </c>
      <c r="X208" s="127">
        <f>ROUND(M208*K208,2)</f>
        <v>0</v>
      </c>
      <c r="Y208" s="39"/>
      <c r="Z208" s="182">
        <f>Y208*K208</f>
        <v>0</v>
      </c>
      <c r="AA208" s="182">
        <v>0</v>
      </c>
      <c r="AB208" s="182">
        <f>AA208*K208</f>
        <v>0</v>
      </c>
      <c r="AC208" s="182">
        <v>0</v>
      </c>
      <c r="AD208" s="183">
        <f>AC208*K208</f>
        <v>0</v>
      </c>
      <c r="AR208" s="21" t="s">
        <v>189</v>
      </c>
      <c r="AT208" s="21" t="s">
        <v>185</v>
      </c>
      <c r="AU208" s="21" t="s">
        <v>128</v>
      </c>
      <c r="AY208" s="21" t="s">
        <v>184</v>
      </c>
      <c r="BE208" s="114">
        <f>IF(U208="základní",P208,0)</f>
        <v>0</v>
      </c>
      <c r="BF208" s="114">
        <f>IF(U208="snížená",P208,0)</f>
        <v>0</v>
      </c>
      <c r="BG208" s="114">
        <f>IF(U208="zákl. přenesená",P208,0)</f>
        <v>0</v>
      </c>
      <c r="BH208" s="114">
        <f>IF(U208="sníž. přenesená",P208,0)</f>
        <v>0</v>
      </c>
      <c r="BI208" s="114">
        <f>IF(U208="nulová",P208,0)</f>
        <v>0</v>
      </c>
      <c r="BJ208" s="21" t="s">
        <v>27</v>
      </c>
      <c r="BK208" s="114">
        <f>ROUND(V208*K208,2)</f>
        <v>0</v>
      </c>
      <c r="BL208" s="21" t="s">
        <v>189</v>
      </c>
      <c r="BM208" s="21" t="s">
        <v>585</v>
      </c>
    </row>
    <row r="209" spans="2:65" s="10" customFormat="1" ht="31.5" customHeight="1">
      <c r="B209" s="184"/>
      <c r="C209" s="185"/>
      <c r="D209" s="185"/>
      <c r="E209" s="186" t="s">
        <v>26</v>
      </c>
      <c r="F209" s="301" t="s">
        <v>586</v>
      </c>
      <c r="G209" s="302"/>
      <c r="H209" s="302"/>
      <c r="I209" s="302"/>
      <c r="J209" s="185"/>
      <c r="K209" s="187">
        <v>444.82400000000001</v>
      </c>
      <c r="L209" s="185"/>
      <c r="M209" s="185"/>
      <c r="N209" s="185"/>
      <c r="O209" s="185"/>
      <c r="P209" s="185"/>
      <c r="Q209" s="185"/>
      <c r="R209" s="188"/>
      <c r="T209" s="189"/>
      <c r="U209" s="185"/>
      <c r="V209" s="185"/>
      <c r="W209" s="185"/>
      <c r="X209" s="185"/>
      <c r="Y209" s="185"/>
      <c r="Z209" s="185"/>
      <c r="AA209" s="185"/>
      <c r="AB209" s="185"/>
      <c r="AC209" s="185"/>
      <c r="AD209" s="190"/>
      <c r="AT209" s="191" t="s">
        <v>192</v>
      </c>
      <c r="AU209" s="191" t="s">
        <v>128</v>
      </c>
      <c r="AV209" s="10" t="s">
        <v>128</v>
      </c>
      <c r="AW209" s="10" t="s">
        <v>7</v>
      </c>
      <c r="AX209" s="10" t="s">
        <v>27</v>
      </c>
      <c r="AY209" s="191" t="s">
        <v>184</v>
      </c>
    </row>
    <row r="210" spans="2:65" s="9" customFormat="1" ht="29.85" customHeight="1">
      <c r="B210" s="164"/>
      <c r="C210" s="165"/>
      <c r="D210" s="175" t="s">
        <v>151</v>
      </c>
      <c r="E210" s="175"/>
      <c r="F210" s="175"/>
      <c r="G210" s="175"/>
      <c r="H210" s="175"/>
      <c r="I210" s="175"/>
      <c r="J210" s="175"/>
      <c r="K210" s="175"/>
      <c r="L210" s="175"/>
      <c r="M210" s="286">
        <f>BK210</f>
        <v>0</v>
      </c>
      <c r="N210" s="287"/>
      <c r="O210" s="287"/>
      <c r="P210" s="287"/>
      <c r="Q210" s="287"/>
      <c r="R210" s="167"/>
      <c r="T210" s="168"/>
      <c r="U210" s="165"/>
      <c r="V210" s="165"/>
      <c r="W210" s="169">
        <f>SUM(W211:W212)</f>
        <v>0</v>
      </c>
      <c r="X210" s="169">
        <f>SUM(X211:X212)</f>
        <v>0</v>
      </c>
      <c r="Y210" s="165"/>
      <c r="Z210" s="170">
        <f>SUM(Z211:Z212)</f>
        <v>0</v>
      </c>
      <c r="AA210" s="165"/>
      <c r="AB210" s="170">
        <f>SUM(AB211:AB212)</f>
        <v>0</v>
      </c>
      <c r="AC210" s="165"/>
      <c r="AD210" s="171">
        <f>SUM(AD211:AD212)</f>
        <v>0</v>
      </c>
      <c r="AR210" s="172" t="s">
        <v>27</v>
      </c>
      <c r="AT210" s="173" t="s">
        <v>89</v>
      </c>
      <c r="AU210" s="173" t="s">
        <v>27</v>
      </c>
      <c r="AY210" s="172" t="s">
        <v>184</v>
      </c>
      <c r="BK210" s="174">
        <f>SUM(BK211:BK212)</f>
        <v>0</v>
      </c>
    </row>
    <row r="211" spans="2:65" s="1" customFormat="1" ht="31.5" customHeight="1">
      <c r="B211" s="38"/>
      <c r="C211" s="176" t="s">
        <v>352</v>
      </c>
      <c r="D211" s="176" t="s">
        <v>185</v>
      </c>
      <c r="E211" s="177" t="s">
        <v>353</v>
      </c>
      <c r="F211" s="298" t="s">
        <v>354</v>
      </c>
      <c r="G211" s="298"/>
      <c r="H211" s="298"/>
      <c r="I211" s="298"/>
      <c r="J211" s="178" t="s">
        <v>321</v>
      </c>
      <c r="K211" s="179">
        <v>191.49199999999999</v>
      </c>
      <c r="L211" s="180">
        <v>0</v>
      </c>
      <c r="M211" s="299">
        <v>0</v>
      </c>
      <c r="N211" s="300"/>
      <c r="O211" s="300"/>
      <c r="P211" s="279">
        <f>ROUND(V211*K211,2)</f>
        <v>0</v>
      </c>
      <c r="Q211" s="279"/>
      <c r="R211" s="40"/>
      <c r="T211" s="181" t="s">
        <v>26</v>
      </c>
      <c r="U211" s="47" t="s">
        <v>53</v>
      </c>
      <c r="V211" s="127">
        <f>L211+M211</f>
        <v>0</v>
      </c>
      <c r="W211" s="127">
        <f>ROUND(L211*K211,2)</f>
        <v>0</v>
      </c>
      <c r="X211" s="127">
        <f>ROUND(M211*K211,2)</f>
        <v>0</v>
      </c>
      <c r="Y211" s="39"/>
      <c r="Z211" s="182">
        <f>Y211*K211</f>
        <v>0</v>
      </c>
      <c r="AA211" s="182">
        <v>0</v>
      </c>
      <c r="AB211" s="182">
        <f>AA211*K211</f>
        <v>0</v>
      </c>
      <c r="AC211" s="182">
        <v>0</v>
      </c>
      <c r="AD211" s="183">
        <f>AC211*K211</f>
        <v>0</v>
      </c>
      <c r="AR211" s="21" t="s">
        <v>189</v>
      </c>
      <c r="AT211" s="21" t="s">
        <v>185</v>
      </c>
      <c r="AU211" s="21" t="s">
        <v>128</v>
      </c>
      <c r="AY211" s="21" t="s">
        <v>184</v>
      </c>
      <c r="BE211" s="114">
        <f>IF(U211="základní",P211,0)</f>
        <v>0</v>
      </c>
      <c r="BF211" s="114">
        <f>IF(U211="snížená",P211,0)</f>
        <v>0</v>
      </c>
      <c r="BG211" s="114">
        <f>IF(U211="zákl. přenesená",P211,0)</f>
        <v>0</v>
      </c>
      <c r="BH211" s="114">
        <f>IF(U211="sníž. přenesená",P211,0)</f>
        <v>0</v>
      </c>
      <c r="BI211" s="114">
        <f>IF(U211="nulová",P211,0)</f>
        <v>0</v>
      </c>
      <c r="BJ211" s="21" t="s">
        <v>27</v>
      </c>
      <c r="BK211" s="114">
        <f>ROUND(V211*K211,2)</f>
        <v>0</v>
      </c>
      <c r="BL211" s="21" t="s">
        <v>189</v>
      </c>
      <c r="BM211" s="21" t="s">
        <v>587</v>
      </c>
    </row>
    <row r="212" spans="2:65" s="1" customFormat="1" ht="31.5" customHeight="1">
      <c r="B212" s="38"/>
      <c r="C212" s="176" t="s">
        <v>356</v>
      </c>
      <c r="D212" s="176" t="s">
        <v>185</v>
      </c>
      <c r="E212" s="177" t="s">
        <v>588</v>
      </c>
      <c r="F212" s="298" t="s">
        <v>589</v>
      </c>
      <c r="G212" s="298"/>
      <c r="H212" s="298"/>
      <c r="I212" s="298"/>
      <c r="J212" s="178" t="s">
        <v>321</v>
      </c>
      <c r="K212" s="179">
        <v>191.49199999999999</v>
      </c>
      <c r="L212" s="180">
        <v>0</v>
      </c>
      <c r="M212" s="299">
        <v>0</v>
      </c>
      <c r="N212" s="300"/>
      <c r="O212" s="300"/>
      <c r="P212" s="279">
        <f>ROUND(V212*K212,2)</f>
        <v>0</v>
      </c>
      <c r="Q212" s="279"/>
      <c r="R212" s="40"/>
      <c r="T212" s="181" t="s">
        <v>26</v>
      </c>
      <c r="U212" s="47" t="s">
        <v>53</v>
      </c>
      <c r="V212" s="127">
        <f>L212+M212</f>
        <v>0</v>
      </c>
      <c r="W212" s="127">
        <f>ROUND(L212*K212,2)</f>
        <v>0</v>
      </c>
      <c r="X212" s="127">
        <f>ROUND(M212*K212,2)</f>
        <v>0</v>
      </c>
      <c r="Y212" s="39"/>
      <c r="Z212" s="182">
        <f>Y212*K212</f>
        <v>0</v>
      </c>
      <c r="AA212" s="182">
        <v>0</v>
      </c>
      <c r="AB212" s="182">
        <f>AA212*K212</f>
        <v>0</v>
      </c>
      <c r="AC212" s="182">
        <v>0</v>
      </c>
      <c r="AD212" s="183">
        <f>AC212*K212</f>
        <v>0</v>
      </c>
      <c r="AR212" s="21" t="s">
        <v>189</v>
      </c>
      <c r="AT212" s="21" t="s">
        <v>185</v>
      </c>
      <c r="AU212" s="21" t="s">
        <v>128</v>
      </c>
      <c r="AY212" s="21" t="s">
        <v>184</v>
      </c>
      <c r="BE212" s="114">
        <f>IF(U212="základní",P212,0)</f>
        <v>0</v>
      </c>
      <c r="BF212" s="114">
        <f>IF(U212="snížená",P212,0)</f>
        <v>0</v>
      </c>
      <c r="BG212" s="114">
        <f>IF(U212="zákl. přenesená",P212,0)</f>
        <v>0</v>
      </c>
      <c r="BH212" s="114">
        <f>IF(U212="sníž. přenesená",P212,0)</f>
        <v>0</v>
      </c>
      <c r="BI212" s="114">
        <f>IF(U212="nulová",P212,0)</f>
        <v>0</v>
      </c>
      <c r="BJ212" s="21" t="s">
        <v>27</v>
      </c>
      <c r="BK212" s="114">
        <f>ROUND(V212*K212,2)</f>
        <v>0</v>
      </c>
      <c r="BL212" s="21" t="s">
        <v>189</v>
      </c>
      <c r="BM212" s="21" t="s">
        <v>590</v>
      </c>
    </row>
    <row r="213" spans="2:65" s="9" customFormat="1" ht="37.35" customHeight="1">
      <c r="B213" s="164"/>
      <c r="C213" s="165"/>
      <c r="D213" s="166" t="s">
        <v>152</v>
      </c>
      <c r="E213" s="166"/>
      <c r="F213" s="166"/>
      <c r="G213" s="166"/>
      <c r="H213" s="166"/>
      <c r="I213" s="166"/>
      <c r="J213" s="166"/>
      <c r="K213" s="166"/>
      <c r="L213" s="166"/>
      <c r="M213" s="290">
        <f>BK213</f>
        <v>0</v>
      </c>
      <c r="N213" s="291"/>
      <c r="O213" s="291"/>
      <c r="P213" s="291"/>
      <c r="Q213" s="291"/>
      <c r="R213" s="167"/>
      <c r="T213" s="168"/>
      <c r="U213" s="165"/>
      <c r="V213" s="165"/>
      <c r="W213" s="169">
        <f>W214+W220+W223+W227</f>
        <v>0</v>
      </c>
      <c r="X213" s="169">
        <f>X214+X220+X223+X227</f>
        <v>0</v>
      </c>
      <c r="Y213" s="165"/>
      <c r="Z213" s="170">
        <f>Z214+Z220+Z223+Z227</f>
        <v>0</v>
      </c>
      <c r="AA213" s="165"/>
      <c r="AB213" s="170">
        <f>AB214+AB220+AB223+AB227</f>
        <v>0</v>
      </c>
      <c r="AC213" s="165"/>
      <c r="AD213" s="171">
        <f>AD214+AD220+AD223+AD227</f>
        <v>0</v>
      </c>
      <c r="AR213" s="172" t="s">
        <v>210</v>
      </c>
      <c r="AT213" s="173" t="s">
        <v>89</v>
      </c>
      <c r="AU213" s="173" t="s">
        <v>90</v>
      </c>
      <c r="AY213" s="172" t="s">
        <v>184</v>
      </c>
      <c r="BK213" s="174">
        <f>BK214+BK220+BK223+BK227</f>
        <v>0</v>
      </c>
    </row>
    <row r="214" spans="2:65" s="9" customFormat="1" ht="19.95" customHeight="1">
      <c r="B214" s="164"/>
      <c r="C214" s="165"/>
      <c r="D214" s="175" t="s">
        <v>153</v>
      </c>
      <c r="E214" s="175"/>
      <c r="F214" s="175"/>
      <c r="G214" s="175"/>
      <c r="H214" s="175"/>
      <c r="I214" s="175"/>
      <c r="J214" s="175"/>
      <c r="K214" s="175"/>
      <c r="L214" s="175"/>
      <c r="M214" s="286">
        <f>BK214</f>
        <v>0</v>
      </c>
      <c r="N214" s="287"/>
      <c r="O214" s="287"/>
      <c r="P214" s="287"/>
      <c r="Q214" s="287"/>
      <c r="R214" s="167"/>
      <c r="T214" s="168"/>
      <c r="U214" s="165"/>
      <c r="V214" s="165"/>
      <c r="W214" s="169">
        <f>SUM(W215:W219)</f>
        <v>0</v>
      </c>
      <c r="X214" s="169">
        <f>SUM(X215:X219)</f>
        <v>0</v>
      </c>
      <c r="Y214" s="165"/>
      <c r="Z214" s="170">
        <f>SUM(Z215:Z219)</f>
        <v>0</v>
      </c>
      <c r="AA214" s="165"/>
      <c r="AB214" s="170">
        <f>SUM(AB215:AB219)</f>
        <v>0</v>
      </c>
      <c r="AC214" s="165"/>
      <c r="AD214" s="171">
        <f>SUM(AD215:AD219)</f>
        <v>0</v>
      </c>
      <c r="AR214" s="172" t="s">
        <v>210</v>
      </c>
      <c r="AT214" s="173" t="s">
        <v>89</v>
      </c>
      <c r="AU214" s="173" t="s">
        <v>27</v>
      </c>
      <c r="AY214" s="172" t="s">
        <v>184</v>
      </c>
      <c r="BK214" s="174">
        <f>SUM(BK215:BK219)</f>
        <v>0</v>
      </c>
    </row>
    <row r="215" spans="2:65" s="1" customFormat="1" ht="22.5" customHeight="1">
      <c r="B215" s="38"/>
      <c r="C215" s="176" t="s">
        <v>360</v>
      </c>
      <c r="D215" s="176" t="s">
        <v>185</v>
      </c>
      <c r="E215" s="177" t="s">
        <v>361</v>
      </c>
      <c r="F215" s="298" t="s">
        <v>591</v>
      </c>
      <c r="G215" s="298"/>
      <c r="H215" s="298"/>
      <c r="I215" s="298"/>
      <c r="J215" s="178" t="s">
        <v>363</v>
      </c>
      <c r="K215" s="179">
        <v>1</v>
      </c>
      <c r="L215" s="180">
        <v>0</v>
      </c>
      <c r="M215" s="299">
        <v>0</v>
      </c>
      <c r="N215" s="300"/>
      <c r="O215" s="300"/>
      <c r="P215" s="279">
        <f>ROUND(V215*K215,2)</f>
        <v>0</v>
      </c>
      <c r="Q215" s="279"/>
      <c r="R215" s="40"/>
      <c r="T215" s="181" t="s">
        <v>26</v>
      </c>
      <c r="U215" s="47" t="s">
        <v>53</v>
      </c>
      <c r="V215" s="127">
        <f>L215+M215</f>
        <v>0</v>
      </c>
      <c r="W215" s="127">
        <f>ROUND(L215*K215,2)</f>
        <v>0</v>
      </c>
      <c r="X215" s="127">
        <f>ROUND(M215*K215,2)</f>
        <v>0</v>
      </c>
      <c r="Y215" s="39"/>
      <c r="Z215" s="182">
        <f>Y215*K215</f>
        <v>0</v>
      </c>
      <c r="AA215" s="182">
        <v>0</v>
      </c>
      <c r="AB215" s="182">
        <f>AA215*K215</f>
        <v>0</v>
      </c>
      <c r="AC215" s="182">
        <v>0</v>
      </c>
      <c r="AD215" s="183">
        <f>AC215*K215</f>
        <v>0</v>
      </c>
      <c r="AR215" s="21" t="s">
        <v>364</v>
      </c>
      <c r="AT215" s="21" t="s">
        <v>185</v>
      </c>
      <c r="AU215" s="21" t="s">
        <v>128</v>
      </c>
      <c r="AY215" s="21" t="s">
        <v>184</v>
      </c>
      <c r="BE215" s="114">
        <f>IF(U215="základní",P215,0)</f>
        <v>0</v>
      </c>
      <c r="BF215" s="114">
        <f>IF(U215="snížená",P215,0)</f>
        <v>0</v>
      </c>
      <c r="BG215" s="114">
        <f>IF(U215="zákl. přenesená",P215,0)</f>
        <v>0</v>
      </c>
      <c r="BH215" s="114">
        <f>IF(U215="sníž. přenesená",P215,0)</f>
        <v>0</v>
      </c>
      <c r="BI215" s="114">
        <f>IF(U215="nulová",P215,0)</f>
        <v>0</v>
      </c>
      <c r="BJ215" s="21" t="s">
        <v>27</v>
      </c>
      <c r="BK215" s="114">
        <f>ROUND(V215*K215,2)</f>
        <v>0</v>
      </c>
      <c r="BL215" s="21" t="s">
        <v>364</v>
      </c>
      <c r="BM215" s="21" t="s">
        <v>592</v>
      </c>
    </row>
    <row r="216" spans="2:65" s="10" customFormat="1" ht="31.5" customHeight="1">
      <c r="B216" s="184"/>
      <c r="C216" s="185"/>
      <c r="D216" s="185"/>
      <c r="E216" s="186" t="s">
        <v>26</v>
      </c>
      <c r="F216" s="301" t="s">
        <v>593</v>
      </c>
      <c r="G216" s="302"/>
      <c r="H216" s="302"/>
      <c r="I216" s="302"/>
      <c r="J216" s="185"/>
      <c r="K216" s="187">
        <v>1</v>
      </c>
      <c r="L216" s="185"/>
      <c r="M216" s="185"/>
      <c r="N216" s="185"/>
      <c r="O216" s="185"/>
      <c r="P216" s="185"/>
      <c r="Q216" s="185"/>
      <c r="R216" s="188"/>
      <c r="T216" s="189"/>
      <c r="U216" s="185"/>
      <c r="V216" s="185"/>
      <c r="W216" s="185"/>
      <c r="X216" s="185"/>
      <c r="Y216" s="185"/>
      <c r="Z216" s="185"/>
      <c r="AA216" s="185"/>
      <c r="AB216" s="185"/>
      <c r="AC216" s="185"/>
      <c r="AD216" s="190"/>
      <c r="AT216" s="191" t="s">
        <v>192</v>
      </c>
      <c r="AU216" s="191" t="s">
        <v>128</v>
      </c>
      <c r="AV216" s="10" t="s">
        <v>128</v>
      </c>
      <c r="AW216" s="10" t="s">
        <v>7</v>
      </c>
      <c r="AX216" s="10" t="s">
        <v>27</v>
      </c>
      <c r="AY216" s="191" t="s">
        <v>184</v>
      </c>
    </row>
    <row r="217" spans="2:65" s="1" customFormat="1" ht="22.5" customHeight="1">
      <c r="B217" s="38"/>
      <c r="C217" s="176" t="s">
        <v>367</v>
      </c>
      <c r="D217" s="176" t="s">
        <v>185</v>
      </c>
      <c r="E217" s="177" t="s">
        <v>368</v>
      </c>
      <c r="F217" s="298" t="s">
        <v>369</v>
      </c>
      <c r="G217" s="298"/>
      <c r="H217" s="298"/>
      <c r="I217" s="298"/>
      <c r="J217" s="178" t="s">
        <v>363</v>
      </c>
      <c r="K217" s="179">
        <v>1</v>
      </c>
      <c r="L217" s="180">
        <v>0</v>
      </c>
      <c r="M217" s="299">
        <v>0</v>
      </c>
      <c r="N217" s="300"/>
      <c r="O217" s="300"/>
      <c r="P217" s="279">
        <f>ROUND(V217*K217,2)</f>
        <v>0</v>
      </c>
      <c r="Q217" s="279"/>
      <c r="R217" s="40"/>
      <c r="T217" s="181" t="s">
        <v>26</v>
      </c>
      <c r="U217" s="47" t="s">
        <v>53</v>
      </c>
      <c r="V217" s="127">
        <f>L217+M217</f>
        <v>0</v>
      </c>
      <c r="W217" s="127">
        <f>ROUND(L217*K217,2)</f>
        <v>0</v>
      </c>
      <c r="X217" s="127">
        <f>ROUND(M217*K217,2)</f>
        <v>0</v>
      </c>
      <c r="Y217" s="39"/>
      <c r="Z217" s="182">
        <f>Y217*K217</f>
        <v>0</v>
      </c>
      <c r="AA217" s="182">
        <v>0</v>
      </c>
      <c r="AB217" s="182">
        <f>AA217*K217</f>
        <v>0</v>
      </c>
      <c r="AC217" s="182">
        <v>0</v>
      </c>
      <c r="AD217" s="183">
        <f>AC217*K217</f>
        <v>0</v>
      </c>
      <c r="AR217" s="21" t="s">
        <v>364</v>
      </c>
      <c r="AT217" s="21" t="s">
        <v>185</v>
      </c>
      <c r="AU217" s="21" t="s">
        <v>128</v>
      </c>
      <c r="AY217" s="21" t="s">
        <v>184</v>
      </c>
      <c r="BE217" s="114">
        <f>IF(U217="základní",P217,0)</f>
        <v>0</v>
      </c>
      <c r="BF217" s="114">
        <f>IF(U217="snížená",P217,0)</f>
        <v>0</v>
      </c>
      <c r="BG217" s="114">
        <f>IF(U217="zákl. přenesená",P217,0)</f>
        <v>0</v>
      </c>
      <c r="BH217" s="114">
        <f>IF(U217="sníž. přenesená",P217,0)</f>
        <v>0</v>
      </c>
      <c r="BI217" s="114">
        <f>IF(U217="nulová",P217,0)</f>
        <v>0</v>
      </c>
      <c r="BJ217" s="21" t="s">
        <v>27</v>
      </c>
      <c r="BK217" s="114">
        <f>ROUND(V217*K217,2)</f>
        <v>0</v>
      </c>
      <c r="BL217" s="21" t="s">
        <v>364</v>
      </c>
      <c r="BM217" s="21" t="s">
        <v>594</v>
      </c>
    </row>
    <row r="218" spans="2:65" s="12" customFormat="1" ht="22.5" customHeight="1">
      <c r="B218" s="200"/>
      <c r="C218" s="201"/>
      <c r="D218" s="201"/>
      <c r="E218" s="202" t="s">
        <v>26</v>
      </c>
      <c r="F218" s="294" t="s">
        <v>595</v>
      </c>
      <c r="G218" s="295"/>
      <c r="H218" s="295"/>
      <c r="I218" s="295"/>
      <c r="J218" s="201"/>
      <c r="K218" s="203" t="s">
        <v>26</v>
      </c>
      <c r="L218" s="201"/>
      <c r="M218" s="201"/>
      <c r="N218" s="201"/>
      <c r="O218" s="201"/>
      <c r="P218" s="201"/>
      <c r="Q218" s="201"/>
      <c r="R218" s="204"/>
      <c r="T218" s="205"/>
      <c r="U218" s="201"/>
      <c r="V218" s="201"/>
      <c r="W218" s="201"/>
      <c r="X218" s="201"/>
      <c r="Y218" s="201"/>
      <c r="Z218" s="201"/>
      <c r="AA218" s="201"/>
      <c r="AB218" s="201"/>
      <c r="AC218" s="201"/>
      <c r="AD218" s="206"/>
      <c r="AT218" s="207" t="s">
        <v>192</v>
      </c>
      <c r="AU218" s="207" t="s">
        <v>128</v>
      </c>
      <c r="AV218" s="12" t="s">
        <v>27</v>
      </c>
      <c r="AW218" s="12" t="s">
        <v>7</v>
      </c>
      <c r="AX218" s="12" t="s">
        <v>90</v>
      </c>
      <c r="AY218" s="207" t="s">
        <v>184</v>
      </c>
    </row>
    <row r="219" spans="2:65" s="10" customFormat="1" ht="22.5" customHeight="1">
      <c r="B219" s="184"/>
      <c r="C219" s="185"/>
      <c r="D219" s="185"/>
      <c r="E219" s="186" t="s">
        <v>26</v>
      </c>
      <c r="F219" s="296" t="s">
        <v>596</v>
      </c>
      <c r="G219" s="297"/>
      <c r="H219" s="297"/>
      <c r="I219" s="297"/>
      <c r="J219" s="185"/>
      <c r="K219" s="187">
        <v>1</v>
      </c>
      <c r="L219" s="185"/>
      <c r="M219" s="185"/>
      <c r="N219" s="185"/>
      <c r="O219" s="185"/>
      <c r="P219" s="185"/>
      <c r="Q219" s="185"/>
      <c r="R219" s="188"/>
      <c r="T219" s="189"/>
      <c r="U219" s="185"/>
      <c r="V219" s="185"/>
      <c r="W219" s="185"/>
      <c r="X219" s="185"/>
      <c r="Y219" s="185"/>
      <c r="Z219" s="185"/>
      <c r="AA219" s="185"/>
      <c r="AB219" s="185"/>
      <c r="AC219" s="185"/>
      <c r="AD219" s="190"/>
      <c r="AT219" s="191" t="s">
        <v>192</v>
      </c>
      <c r="AU219" s="191" t="s">
        <v>128</v>
      </c>
      <c r="AV219" s="10" t="s">
        <v>128</v>
      </c>
      <c r="AW219" s="10" t="s">
        <v>7</v>
      </c>
      <c r="AX219" s="10" t="s">
        <v>27</v>
      </c>
      <c r="AY219" s="191" t="s">
        <v>184</v>
      </c>
    </row>
    <row r="220" spans="2:65" s="9" customFormat="1" ht="29.85" customHeight="1">
      <c r="B220" s="164"/>
      <c r="C220" s="165"/>
      <c r="D220" s="175" t="s">
        <v>154</v>
      </c>
      <c r="E220" s="175"/>
      <c r="F220" s="175"/>
      <c r="G220" s="175"/>
      <c r="H220" s="175"/>
      <c r="I220" s="175"/>
      <c r="J220" s="175"/>
      <c r="K220" s="175"/>
      <c r="L220" s="175"/>
      <c r="M220" s="286">
        <f>BK220</f>
        <v>0</v>
      </c>
      <c r="N220" s="287"/>
      <c r="O220" s="287"/>
      <c r="P220" s="287"/>
      <c r="Q220" s="287"/>
      <c r="R220" s="167"/>
      <c r="T220" s="168"/>
      <c r="U220" s="165"/>
      <c r="V220" s="165"/>
      <c r="W220" s="169">
        <f>SUM(W221:W222)</f>
        <v>0</v>
      </c>
      <c r="X220" s="169">
        <f>SUM(X221:X222)</f>
        <v>0</v>
      </c>
      <c r="Y220" s="165"/>
      <c r="Z220" s="170">
        <f>SUM(Z221:Z222)</f>
        <v>0</v>
      </c>
      <c r="AA220" s="165"/>
      <c r="AB220" s="170">
        <f>SUM(AB221:AB222)</f>
        <v>0</v>
      </c>
      <c r="AC220" s="165"/>
      <c r="AD220" s="171">
        <f>SUM(AD221:AD222)</f>
        <v>0</v>
      </c>
      <c r="AR220" s="172" t="s">
        <v>210</v>
      </c>
      <c r="AT220" s="173" t="s">
        <v>89</v>
      </c>
      <c r="AU220" s="173" t="s">
        <v>27</v>
      </c>
      <c r="AY220" s="172" t="s">
        <v>184</v>
      </c>
      <c r="BK220" s="174">
        <f>SUM(BK221:BK222)</f>
        <v>0</v>
      </c>
    </row>
    <row r="221" spans="2:65" s="1" customFormat="1" ht="22.5" customHeight="1">
      <c r="B221" s="38"/>
      <c r="C221" s="176" t="s">
        <v>373</v>
      </c>
      <c r="D221" s="176" t="s">
        <v>185</v>
      </c>
      <c r="E221" s="177" t="s">
        <v>374</v>
      </c>
      <c r="F221" s="298" t="s">
        <v>375</v>
      </c>
      <c r="G221" s="298"/>
      <c r="H221" s="298"/>
      <c r="I221" s="298"/>
      <c r="J221" s="178" t="s">
        <v>376</v>
      </c>
      <c r="K221" s="179">
        <v>5</v>
      </c>
      <c r="L221" s="180">
        <v>0</v>
      </c>
      <c r="M221" s="299">
        <v>0</v>
      </c>
      <c r="N221" s="300"/>
      <c r="O221" s="300"/>
      <c r="P221" s="279">
        <f>ROUND(V221*K221,2)</f>
        <v>0</v>
      </c>
      <c r="Q221" s="279"/>
      <c r="R221" s="40"/>
      <c r="T221" s="181" t="s">
        <v>26</v>
      </c>
      <c r="U221" s="47" t="s">
        <v>53</v>
      </c>
      <c r="V221" s="127">
        <f>L221+M221</f>
        <v>0</v>
      </c>
      <c r="W221" s="127">
        <f>ROUND(L221*K221,2)</f>
        <v>0</v>
      </c>
      <c r="X221" s="127">
        <f>ROUND(M221*K221,2)</f>
        <v>0</v>
      </c>
      <c r="Y221" s="39"/>
      <c r="Z221" s="182">
        <f>Y221*K221</f>
        <v>0</v>
      </c>
      <c r="AA221" s="182">
        <v>0</v>
      </c>
      <c r="AB221" s="182">
        <f>AA221*K221</f>
        <v>0</v>
      </c>
      <c r="AC221" s="182">
        <v>0</v>
      </c>
      <c r="AD221" s="183">
        <f>AC221*K221</f>
        <v>0</v>
      </c>
      <c r="AR221" s="21" t="s">
        <v>364</v>
      </c>
      <c r="AT221" s="21" t="s">
        <v>185</v>
      </c>
      <c r="AU221" s="21" t="s">
        <v>128</v>
      </c>
      <c r="AY221" s="21" t="s">
        <v>184</v>
      </c>
      <c r="BE221" s="114">
        <f>IF(U221="základní",P221,0)</f>
        <v>0</v>
      </c>
      <c r="BF221" s="114">
        <f>IF(U221="snížená",P221,0)</f>
        <v>0</v>
      </c>
      <c r="BG221" s="114">
        <f>IF(U221="zákl. přenesená",P221,0)</f>
        <v>0</v>
      </c>
      <c r="BH221" s="114">
        <f>IF(U221="sníž. přenesená",P221,0)</f>
        <v>0</v>
      </c>
      <c r="BI221" s="114">
        <f>IF(U221="nulová",P221,0)</f>
        <v>0</v>
      </c>
      <c r="BJ221" s="21" t="s">
        <v>27</v>
      </c>
      <c r="BK221" s="114">
        <f>ROUND(V221*K221,2)</f>
        <v>0</v>
      </c>
      <c r="BL221" s="21" t="s">
        <v>364</v>
      </c>
      <c r="BM221" s="21" t="s">
        <v>597</v>
      </c>
    </row>
    <row r="222" spans="2:65" s="10" customFormat="1" ht="31.5" customHeight="1">
      <c r="B222" s="184"/>
      <c r="C222" s="185"/>
      <c r="D222" s="185"/>
      <c r="E222" s="186" t="s">
        <v>26</v>
      </c>
      <c r="F222" s="301" t="s">
        <v>598</v>
      </c>
      <c r="G222" s="302"/>
      <c r="H222" s="302"/>
      <c r="I222" s="302"/>
      <c r="J222" s="185"/>
      <c r="K222" s="187">
        <v>5</v>
      </c>
      <c r="L222" s="185"/>
      <c r="M222" s="185"/>
      <c r="N222" s="185"/>
      <c r="O222" s="185"/>
      <c r="P222" s="185"/>
      <c r="Q222" s="185"/>
      <c r="R222" s="188"/>
      <c r="T222" s="189"/>
      <c r="U222" s="185"/>
      <c r="V222" s="185"/>
      <c r="W222" s="185"/>
      <c r="X222" s="185"/>
      <c r="Y222" s="185"/>
      <c r="Z222" s="185"/>
      <c r="AA222" s="185"/>
      <c r="AB222" s="185"/>
      <c r="AC222" s="185"/>
      <c r="AD222" s="190"/>
      <c r="AT222" s="191" t="s">
        <v>192</v>
      </c>
      <c r="AU222" s="191" t="s">
        <v>128</v>
      </c>
      <c r="AV222" s="10" t="s">
        <v>128</v>
      </c>
      <c r="AW222" s="10" t="s">
        <v>7</v>
      </c>
      <c r="AX222" s="10" t="s">
        <v>27</v>
      </c>
      <c r="AY222" s="191" t="s">
        <v>184</v>
      </c>
    </row>
    <row r="223" spans="2:65" s="9" customFormat="1" ht="29.85" customHeight="1">
      <c r="B223" s="164"/>
      <c r="C223" s="165"/>
      <c r="D223" s="175" t="s">
        <v>155</v>
      </c>
      <c r="E223" s="175"/>
      <c r="F223" s="175"/>
      <c r="G223" s="175"/>
      <c r="H223" s="175"/>
      <c r="I223" s="175"/>
      <c r="J223" s="175"/>
      <c r="K223" s="175"/>
      <c r="L223" s="175"/>
      <c r="M223" s="286">
        <f>BK223</f>
        <v>0</v>
      </c>
      <c r="N223" s="287"/>
      <c r="O223" s="287"/>
      <c r="P223" s="287"/>
      <c r="Q223" s="287"/>
      <c r="R223" s="167"/>
      <c r="T223" s="168"/>
      <c r="U223" s="165"/>
      <c r="V223" s="165"/>
      <c r="W223" s="169">
        <f>SUM(W224:W226)</f>
        <v>0</v>
      </c>
      <c r="X223" s="169">
        <f>SUM(X224:X226)</f>
        <v>0</v>
      </c>
      <c r="Y223" s="165"/>
      <c r="Z223" s="170">
        <f>SUM(Z224:Z226)</f>
        <v>0</v>
      </c>
      <c r="AA223" s="165"/>
      <c r="AB223" s="170">
        <f>SUM(AB224:AB226)</f>
        <v>0</v>
      </c>
      <c r="AC223" s="165"/>
      <c r="AD223" s="171">
        <f>SUM(AD224:AD226)</f>
        <v>0</v>
      </c>
      <c r="AR223" s="172" t="s">
        <v>210</v>
      </c>
      <c r="AT223" s="173" t="s">
        <v>89</v>
      </c>
      <c r="AU223" s="173" t="s">
        <v>27</v>
      </c>
      <c r="AY223" s="172" t="s">
        <v>184</v>
      </c>
      <c r="BK223" s="174">
        <f>SUM(BK224:BK226)</f>
        <v>0</v>
      </c>
    </row>
    <row r="224" spans="2:65" s="1" customFormat="1" ht="22.5" customHeight="1">
      <c r="B224" s="38"/>
      <c r="C224" s="176" t="s">
        <v>379</v>
      </c>
      <c r="D224" s="176" t="s">
        <v>185</v>
      </c>
      <c r="E224" s="177" t="s">
        <v>380</v>
      </c>
      <c r="F224" s="298" t="s">
        <v>381</v>
      </c>
      <c r="G224" s="298"/>
      <c r="H224" s="298"/>
      <c r="I224" s="298"/>
      <c r="J224" s="178" t="s">
        <v>363</v>
      </c>
      <c r="K224" s="179">
        <v>1</v>
      </c>
      <c r="L224" s="180">
        <v>0</v>
      </c>
      <c r="M224" s="299">
        <v>0</v>
      </c>
      <c r="N224" s="300"/>
      <c r="O224" s="300"/>
      <c r="P224" s="279">
        <f>ROUND(V224*K224,2)</f>
        <v>0</v>
      </c>
      <c r="Q224" s="279"/>
      <c r="R224" s="40"/>
      <c r="T224" s="181" t="s">
        <v>26</v>
      </c>
      <c r="U224" s="47" t="s">
        <v>53</v>
      </c>
      <c r="V224" s="127">
        <f>L224+M224</f>
        <v>0</v>
      </c>
      <c r="W224" s="127">
        <f>ROUND(L224*K224,2)</f>
        <v>0</v>
      </c>
      <c r="X224" s="127">
        <f>ROUND(M224*K224,2)</f>
        <v>0</v>
      </c>
      <c r="Y224" s="39"/>
      <c r="Z224" s="182">
        <f>Y224*K224</f>
        <v>0</v>
      </c>
      <c r="AA224" s="182">
        <v>0</v>
      </c>
      <c r="AB224" s="182">
        <f>AA224*K224</f>
        <v>0</v>
      </c>
      <c r="AC224" s="182">
        <v>0</v>
      </c>
      <c r="AD224" s="183">
        <f>AC224*K224</f>
        <v>0</v>
      </c>
      <c r="AR224" s="21" t="s">
        <v>364</v>
      </c>
      <c r="AT224" s="21" t="s">
        <v>185</v>
      </c>
      <c r="AU224" s="21" t="s">
        <v>128</v>
      </c>
      <c r="AY224" s="21" t="s">
        <v>184</v>
      </c>
      <c r="BE224" s="114">
        <f>IF(U224="základní",P224,0)</f>
        <v>0</v>
      </c>
      <c r="BF224" s="114">
        <f>IF(U224="snížená",P224,0)</f>
        <v>0</v>
      </c>
      <c r="BG224" s="114">
        <f>IF(U224="zákl. přenesená",P224,0)</f>
        <v>0</v>
      </c>
      <c r="BH224" s="114">
        <f>IF(U224="sníž. přenesená",P224,0)</f>
        <v>0</v>
      </c>
      <c r="BI224" s="114">
        <f>IF(U224="nulová",P224,0)</f>
        <v>0</v>
      </c>
      <c r="BJ224" s="21" t="s">
        <v>27</v>
      </c>
      <c r="BK224" s="114">
        <f>ROUND(V224*K224,2)</f>
        <v>0</v>
      </c>
      <c r="BL224" s="21" t="s">
        <v>364</v>
      </c>
      <c r="BM224" s="21" t="s">
        <v>599</v>
      </c>
    </row>
    <row r="225" spans="2:65" s="12" customFormat="1" ht="22.5" customHeight="1">
      <c r="B225" s="200"/>
      <c r="C225" s="201"/>
      <c r="D225" s="201"/>
      <c r="E225" s="202" t="s">
        <v>26</v>
      </c>
      <c r="F225" s="294" t="s">
        <v>600</v>
      </c>
      <c r="G225" s="295"/>
      <c r="H225" s="295"/>
      <c r="I225" s="295"/>
      <c r="J225" s="201"/>
      <c r="K225" s="203" t="s">
        <v>26</v>
      </c>
      <c r="L225" s="201"/>
      <c r="M225" s="201"/>
      <c r="N225" s="201"/>
      <c r="O225" s="201"/>
      <c r="P225" s="201"/>
      <c r="Q225" s="201"/>
      <c r="R225" s="204"/>
      <c r="T225" s="205"/>
      <c r="U225" s="201"/>
      <c r="V225" s="201"/>
      <c r="W225" s="201"/>
      <c r="X225" s="201"/>
      <c r="Y225" s="201"/>
      <c r="Z225" s="201"/>
      <c r="AA225" s="201"/>
      <c r="AB225" s="201"/>
      <c r="AC225" s="201"/>
      <c r="AD225" s="206"/>
      <c r="AT225" s="207" t="s">
        <v>192</v>
      </c>
      <c r="AU225" s="207" t="s">
        <v>128</v>
      </c>
      <c r="AV225" s="12" t="s">
        <v>27</v>
      </c>
      <c r="AW225" s="12" t="s">
        <v>7</v>
      </c>
      <c r="AX225" s="12" t="s">
        <v>90</v>
      </c>
      <c r="AY225" s="207" t="s">
        <v>184</v>
      </c>
    </row>
    <row r="226" spans="2:65" s="10" customFormat="1" ht="22.5" customHeight="1">
      <c r="B226" s="184"/>
      <c r="C226" s="185"/>
      <c r="D226" s="185"/>
      <c r="E226" s="186" t="s">
        <v>26</v>
      </c>
      <c r="F226" s="296" t="s">
        <v>601</v>
      </c>
      <c r="G226" s="297"/>
      <c r="H226" s="297"/>
      <c r="I226" s="297"/>
      <c r="J226" s="185"/>
      <c r="K226" s="187">
        <v>1</v>
      </c>
      <c r="L226" s="185"/>
      <c r="M226" s="185"/>
      <c r="N226" s="185"/>
      <c r="O226" s="185"/>
      <c r="P226" s="185"/>
      <c r="Q226" s="185"/>
      <c r="R226" s="188"/>
      <c r="T226" s="189"/>
      <c r="U226" s="185"/>
      <c r="V226" s="185"/>
      <c r="W226" s="185"/>
      <c r="X226" s="185"/>
      <c r="Y226" s="185"/>
      <c r="Z226" s="185"/>
      <c r="AA226" s="185"/>
      <c r="AB226" s="185"/>
      <c r="AC226" s="185"/>
      <c r="AD226" s="190"/>
      <c r="AT226" s="191" t="s">
        <v>192</v>
      </c>
      <c r="AU226" s="191" t="s">
        <v>128</v>
      </c>
      <c r="AV226" s="10" t="s">
        <v>128</v>
      </c>
      <c r="AW226" s="10" t="s">
        <v>7</v>
      </c>
      <c r="AX226" s="10" t="s">
        <v>27</v>
      </c>
      <c r="AY226" s="191" t="s">
        <v>184</v>
      </c>
    </row>
    <row r="227" spans="2:65" s="9" customFormat="1" ht="29.85" customHeight="1">
      <c r="B227" s="164"/>
      <c r="C227" s="165"/>
      <c r="D227" s="175" t="s">
        <v>156</v>
      </c>
      <c r="E227" s="175"/>
      <c r="F227" s="175"/>
      <c r="G227" s="175"/>
      <c r="H227" s="175"/>
      <c r="I227" s="175"/>
      <c r="J227" s="175"/>
      <c r="K227" s="175"/>
      <c r="L227" s="175"/>
      <c r="M227" s="286">
        <f>BK227</f>
        <v>0</v>
      </c>
      <c r="N227" s="287"/>
      <c r="O227" s="287"/>
      <c r="P227" s="287"/>
      <c r="Q227" s="287"/>
      <c r="R227" s="167"/>
      <c r="T227" s="168"/>
      <c r="U227" s="165"/>
      <c r="V227" s="165"/>
      <c r="W227" s="169">
        <f>SUM(W228:W233)</f>
        <v>0</v>
      </c>
      <c r="X227" s="169">
        <f>SUM(X228:X233)</f>
        <v>0</v>
      </c>
      <c r="Y227" s="165"/>
      <c r="Z227" s="170">
        <f>SUM(Z228:Z233)</f>
        <v>0</v>
      </c>
      <c r="AA227" s="165"/>
      <c r="AB227" s="170">
        <f>SUM(AB228:AB233)</f>
        <v>0</v>
      </c>
      <c r="AC227" s="165"/>
      <c r="AD227" s="171">
        <f>SUM(AD228:AD233)</f>
        <v>0</v>
      </c>
      <c r="AR227" s="172" t="s">
        <v>210</v>
      </c>
      <c r="AT227" s="173" t="s">
        <v>89</v>
      </c>
      <c r="AU227" s="173" t="s">
        <v>27</v>
      </c>
      <c r="AY227" s="172" t="s">
        <v>184</v>
      </c>
      <c r="BK227" s="174">
        <f>SUM(BK228:BK233)</f>
        <v>0</v>
      </c>
    </row>
    <row r="228" spans="2:65" s="1" customFormat="1" ht="22.5" customHeight="1">
      <c r="B228" s="38"/>
      <c r="C228" s="176" t="s">
        <v>385</v>
      </c>
      <c r="D228" s="176" t="s">
        <v>185</v>
      </c>
      <c r="E228" s="177" t="s">
        <v>386</v>
      </c>
      <c r="F228" s="298" t="s">
        <v>387</v>
      </c>
      <c r="G228" s="298"/>
      <c r="H228" s="298"/>
      <c r="I228" s="298"/>
      <c r="J228" s="178" t="s">
        <v>363</v>
      </c>
      <c r="K228" s="179">
        <v>1</v>
      </c>
      <c r="L228" s="180">
        <v>0</v>
      </c>
      <c r="M228" s="299">
        <v>0</v>
      </c>
      <c r="N228" s="300"/>
      <c r="O228" s="300"/>
      <c r="P228" s="279">
        <f>ROUND(V228*K228,2)</f>
        <v>0</v>
      </c>
      <c r="Q228" s="279"/>
      <c r="R228" s="40"/>
      <c r="T228" s="181" t="s">
        <v>26</v>
      </c>
      <c r="U228" s="47" t="s">
        <v>53</v>
      </c>
      <c r="V228" s="127">
        <f>L228+M228</f>
        <v>0</v>
      </c>
      <c r="W228" s="127">
        <f>ROUND(L228*K228,2)</f>
        <v>0</v>
      </c>
      <c r="X228" s="127">
        <f>ROUND(M228*K228,2)</f>
        <v>0</v>
      </c>
      <c r="Y228" s="39"/>
      <c r="Z228" s="182">
        <f>Y228*K228</f>
        <v>0</v>
      </c>
      <c r="AA228" s="182">
        <v>0</v>
      </c>
      <c r="AB228" s="182">
        <f>AA228*K228</f>
        <v>0</v>
      </c>
      <c r="AC228" s="182">
        <v>0</v>
      </c>
      <c r="AD228" s="183">
        <f>AC228*K228</f>
        <v>0</v>
      </c>
      <c r="AR228" s="21" t="s">
        <v>364</v>
      </c>
      <c r="AT228" s="21" t="s">
        <v>185</v>
      </c>
      <c r="AU228" s="21" t="s">
        <v>128</v>
      </c>
      <c r="AY228" s="21" t="s">
        <v>184</v>
      </c>
      <c r="BE228" s="114">
        <f>IF(U228="základní",P228,0)</f>
        <v>0</v>
      </c>
      <c r="BF228" s="114">
        <f>IF(U228="snížená",P228,0)</f>
        <v>0</v>
      </c>
      <c r="BG228" s="114">
        <f>IF(U228="zákl. přenesená",P228,0)</f>
        <v>0</v>
      </c>
      <c r="BH228" s="114">
        <f>IF(U228="sníž. přenesená",P228,0)</f>
        <v>0</v>
      </c>
      <c r="BI228" s="114">
        <f>IF(U228="nulová",P228,0)</f>
        <v>0</v>
      </c>
      <c r="BJ228" s="21" t="s">
        <v>27</v>
      </c>
      <c r="BK228" s="114">
        <f>ROUND(V228*K228,2)</f>
        <v>0</v>
      </c>
      <c r="BL228" s="21" t="s">
        <v>364</v>
      </c>
      <c r="BM228" s="21" t="s">
        <v>602</v>
      </c>
    </row>
    <row r="229" spans="2:65" s="12" customFormat="1" ht="31.5" customHeight="1">
      <c r="B229" s="200"/>
      <c r="C229" s="201"/>
      <c r="D229" s="201"/>
      <c r="E229" s="202" t="s">
        <v>26</v>
      </c>
      <c r="F229" s="294" t="s">
        <v>603</v>
      </c>
      <c r="G229" s="295"/>
      <c r="H229" s="295"/>
      <c r="I229" s="295"/>
      <c r="J229" s="201"/>
      <c r="K229" s="203" t="s">
        <v>26</v>
      </c>
      <c r="L229" s="201"/>
      <c r="M229" s="201"/>
      <c r="N229" s="201"/>
      <c r="O229" s="201"/>
      <c r="P229" s="201"/>
      <c r="Q229" s="201"/>
      <c r="R229" s="204"/>
      <c r="T229" s="205"/>
      <c r="U229" s="201"/>
      <c r="V229" s="201"/>
      <c r="W229" s="201"/>
      <c r="X229" s="201"/>
      <c r="Y229" s="201"/>
      <c r="Z229" s="201"/>
      <c r="AA229" s="201"/>
      <c r="AB229" s="201"/>
      <c r="AC229" s="201"/>
      <c r="AD229" s="206"/>
      <c r="AT229" s="207" t="s">
        <v>192</v>
      </c>
      <c r="AU229" s="207" t="s">
        <v>128</v>
      </c>
      <c r="AV229" s="12" t="s">
        <v>27</v>
      </c>
      <c r="AW229" s="12" t="s">
        <v>7</v>
      </c>
      <c r="AX229" s="12" t="s">
        <v>90</v>
      </c>
      <c r="AY229" s="207" t="s">
        <v>184</v>
      </c>
    </row>
    <row r="230" spans="2:65" s="10" customFormat="1" ht="31.5" customHeight="1">
      <c r="B230" s="184"/>
      <c r="C230" s="185"/>
      <c r="D230" s="185"/>
      <c r="E230" s="186" t="s">
        <v>26</v>
      </c>
      <c r="F230" s="296" t="s">
        <v>604</v>
      </c>
      <c r="G230" s="297"/>
      <c r="H230" s="297"/>
      <c r="I230" s="297"/>
      <c r="J230" s="185"/>
      <c r="K230" s="187">
        <v>1</v>
      </c>
      <c r="L230" s="185"/>
      <c r="M230" s="185"/>
      <c r="N230" s="185"/>
      <c r="O230" s="185"/>
      <c r="P230" s="185"/>
      <c r="Q230" s="185"/>
      <c r="R230" s="188"/>
      <c r="T230" s="189"/>
      <c r="U230" s="185"/>
      <c r="V230" s="185"/>
      <c r="W230" s="185"/>
      <c r="X230" s="185"/>
      <c r="Y230" s="185"/>
      <c r="Z230" s="185"/>
      <c r="AA230" s="185"/>
      <c r="AB230" s="185"/>
      <c r="AC230" s="185"/>
      <c r="AD230" s="190"/>
      <c r="AT230" s="191" t="s">
        <v>192</v>
      </c>
      <c r="AU230" s="191" t="s">
        <v>128</v>
      </c>
      <c r="AV230" s="10" t="s">
        <v>128</v>
      </c>
      <c r="AW230" s="10" t="s">
        <v>7</v>
      </c>
      <c r="AX230" s="10" t="s">
        <v>27</v>
      </c>
      <c r="AY230" s="191" t="s">
        <v>184</v>
      </c>
    </row>
    <row r="231" spans="2:65" s="1" customFormat="1" ht="22.5" customHeight="1">
      <c r="B231" s="38"/>
      <c r="C231" s="176" t="s">
        <v>391</v>
      </c>
      <c r="D231" s="176" t="s">
        <v>185</v>
      </c>
      <c r="E231" s="177" t="s">
        <v>392</v>
      </c>
      <c r="F231" s="298" t="s">
        <v>393</v>
      </c>
      <c r="G231" s="298"/>
      <c r="H231" s="298"/>
      <c r="I231" s="298"/>
      <c r="J231" s="178" t="s">
        <v>363</v>
      </c>
      <c r="K231" s="179">
        <v>1</v>
      </c>
      <c r="L231" s="180">
        <v>0</v>
      </c>
      <c r="M231" s="299">
        <v>0</v>
      </c>
      <c r="N231" s="300"/>
      <c r="O231" s="300"/>
      <c r="P231" s="279">
        <f>ROUND(V231*K231,2)</f>
        <v>0</v>
      </c>
      <c r="Q231" s="279"/>
      <c r="R231" s="40"/>
      <c r="T231" s="181" t="s">
        <v>26</v>
      </c>
      <c r="U231" s="47" t="s">
        <v>53</v>
      </c>
      <c r="V231" s="127">
        <f>L231+M231</f>
        <v>0</v>
      </c>
      <c r="W231" s="127">
        <f>ROUND(L231*K231,2)</f>
        <v>0</v>
      </c>
      <c r="X231" s="127">
        <f>ROUND(M231*K231,2)</f>
        <v>0</v>
      </c>
      <c r="Y231" s="39"/>
      <c r="Z231" s="182">
        <f>Y231*K231</f>
        <v>0</v>
      </c>
      <c r="AA231" s="182">
        <v>0</v>
      </c>
      <c r="AB231" s="182">
        <f>AA231*K231</f>
        <v>0</v>
      </c>
      <c r="AC231" s="182">
        <v>0</v>
      </c>
      <c r="AD231" s="183">
        <f>AC231*K231</f>
        <v>0</v>
      </c>
      <c r="AR231" s="21" t="s">
        <v>364</v>
      </c>
      <c r="AT231" s="21" t="s">
        <v>185</v>
      </c>
      <c r="AU231" s="21" t="s">
        <v>128</v>
      </c>
      <c r="AY231" s="21" t="s">
        <v>184</v>
      </c>
      <c r="BE231" s="114">
        <f>IF(U231="základní",P231,0)</f>
        <v>0</v>
      </c>
      <c r="BF231" s="114">
        <f>IF(U231="snížená",P231,0)</f>
        <v>0</v>
      </c>
      <c r="BG231" s="114">
        <f>IF(U231="zákl. přenesená",P231,0)</f>
        <v>0</v>
      </c>
      <c r="BH231" s="114">
        <f>IF(U231="sníž. přenesená",P231,0)</f>
        <v>0</v>
      </c>
      <c r="BI231" s="114">
        <f>IF(U231="nulová",P231,0)</f>
        <v>0</v>
      </c>
      <c r="BJ231" s="21" t="s">
        <v>27</v>
      </c>
      <c r="BK231" s="114">
        <f>ROUND(V231*K231,2)</f>
        <v>0</v>
      </c>
      <c r="BL231" s="21" t="s">
        <v>364</v>
      </c>
      <c r="BM231" s="21" t="s">
        <v>605</v>
      </c>
    </row>
    <row r="232" spans="2:65" s="12" customFormat="1" ht="31.5" customHeight="1">
      <c r="B232" s="200"/>
      <c r="C232" s="201"/>
      <c r="D232" s="201"/>
      <c r="E232" s="202" t="s">
        <v>26</v>
      </c>
      <c r="F232" s="294" t="s">
        <v>606</v>
      </c>
      <c r="G232" s="295"/>
      <c r="H232" s="295"/>
      <c r="I232" s="295"/>
      <c r="J232" s="201"/>
      <c r="K232" s="203" t="s">
        <v>26</v>
      </c>
      <c r="L232" s="201"/>
      <c r="M232" s="201"/>
      <c r="N232" s="201"/>
      <c r="O232" s="201"/>
      <c r="P232" s="201"/>
      <c r="Q232" s="201"/>
      <c r="R232" s="204"/>
      <c r="T232" s="205"/>
      <c r="U232" s="201"/>
      <c r="V232" s="201"/>
      <c r="W232" s="201"/>
      <c r="X232" s="201"/>
      <c r="Y232" s="201"/>
      <c r="Z232" s="201"/>
      <c r="AA232" s="201"/>
      <c r="AB232" s="201"/>
      <c r="AC232" s="201"/>
      <c r="AD232" s="206"/>
      <c r="AT232" s="207" t="s">
        <v>192</v>
      </c>
      <c r="AU232" s="207" t="s">
        <v>128</v>
      </c>
      <c r="AV232" s="12" t="s">
        <v>27</v>
      </c>
      <c r="AW232" s="12" t="s">
        <v>7</v>
      </c>
      <c r="AX232" s="12" t="s">
        <v>90</v>
      </c>
      <c r="AY232" s="207" t="s">
        <v>184</v>
      </c>
    </row>
    <row r="233" spans="2:65" s="10" customFormat="1" ht="31.5" customHeight="1">
      <c r="B233" s="184"/>
      <c r="C233" s="185"/>
      <c r="D233" s="185"/>
      <c r="E233" s="186" t="s">
        <v>26</v>
      </c>
      <c r="F233" s="296" t="s">
        <v>607</v>
      </c>
      <c r="G233" s="297"/>
      <c r="H233" s="297"/>
      <c r="I233" s="297"/>
      <c r="J233" s="185"/>
      <c r="K233" s="187">
        <v>1</v>
      </c>
      <c r="L233" s="185"/>
      <c r="M233" s="185"/>
      <c r="N233" s="185"/>
      <c r="O233" s="185"/>
      <c r="P233" s="185"/>
      <c r="Q233" s="185"/>
      <c r="R233" s="188"/>
      <c r="T233" s="189"/>
      <c r="U233" s="185"/>
      <c r="V233" s="185"/>
      <c r="W233" s="185"/>
      <c r="X233" s="185"/>
      <c r="Y233" s="185"/>
      <c r="Z233" s="185"/>
      <c r="AA233" s="185"/>
      <c r="AB233" s="185"/>
      <c r="AC233" s="185"/>
      <c r="AD233" s="190"/>
      <c r="AT233" s="191" t="s">
        <v>192</v>
      </c>
      <c r="AU233" s="191" t="s">
        <v>128</v>
      </c>
      <c r="AV233" s="10" t="s">
        <v>128</v>
      </c>
      <c r="AW233" s="10" t="s">
        <v>7</v>
      </c>
      <c r="AX233" s="10" t="s">
        <v>27</v>
      </c>
      <c r="AY233" s="191" t="s">
        <v>184</v>
      </c>
    </row>
    <row r="234" spans="2:65" s="1" customFormat="1" ht="49.95" customHeight="1">
      <c r="B234" s="38"/>
      <c r="C234" s="39"/>
      <c r="D234" s="166" t="s">
        <v>397</v>
      </c>
      <c r="E234" s="39"/>
      <c r="F234" s="39"/>
      <c r="G234" s="39"/>
      <c r="H234" s="39"/>
      <c r="I234" s="39"/>
      <c r="J234" s="39"/>
      <c r="K234" s="39"/>
      <c r="L234" s="39"/>
      <c r="M234" s="292">
        <f>BK234</f>
        <v>0</v>
      </c>
      <c r="N234" s="293"/>
      <c r="O234" s="293"/>
      <c r="P234" s="293"/>
      <c r="Q234" s="293"/>
      <c r="R234" s="40"/>
      <c r="T234" s="149"/>
      <c r="U234" s="39"/>
      <c r="V234" s="39"/>
      <c r="W234" s="169">
        <f>SUM(W235:W239)</f>
        <v>0</v>
      </c>
      <c r="X234" s="169">
        <f>SUM(X235:X239)</f>
        <v>0</v>
      </c>
      <c r="Y234" s="39"/>
      <c r="Z234" s="39"/>
      <c r="AA234" s="39"/>
      <c r="AB234" s="39"/>
      <c r="AC234" s="39"/>
      <c r="AD234" s="81"/>
      <c r="AT234" s="21" t="s">
        <v>89</v>
      </c>
      <c r="AU234" s="21" t="s">
        <v>90</v>
      </c>
      <c r="AY234" s="21" t="s">
        <v>398</v>
      </c>
      <c r="BK234" s="114">
        <f>SUM(BK235:BK239)</f>
        <v>0</v>
      </c>
    </row>
    <row r="235" spans="2:65" s="1" customFormat="1" ht="22.35" customHeight="1">
      <c r="B235" s="38"/>
      <c r="C235" s="213" t="s">
        <v>26</v>
      </c>
      <c r="D235" s="213" t="s">
        <v>185</v>
      </c>
      <c r="E235" s="214" t="s">
        <v>26</v>
      </c>
      <c r="F235" s="278" t="s">
        <v>26</v>
      </c>
      <c r="G235" s="278"/>
      <c r="H235" s="278"/>
      <c r="I235" s="278"/>
      <c r="J235" s="215" t="s">
        <v>26</v>
      </c>
      <c r="K235" s="216"/>
      <c r="L235" s="216"/>
      <c r="M235" s="280"/>
      <c r="N235" s="281"/>
      <c r="O235" s="281"/>
      <c r="P235" s="279">
        <f>BK235</f>
        <v>0</v>
      </c>
      <c r="Q235" s="279"/>
      <c r="R235" s="40"/>
      <c r="T235" s="181" t="s">
        <v>26</v>
      </c>
      <c r="U235" s="217" t="s">
        <v>53</v>
      </c>
      <c r="V235" s="127">
        <f>L235+M235</f>
        <v>0</v>
      </c>
      <c r="W235" s="131">
        <f>L235*K235</f>
        <v>0</v>
      </c>
      <c r="X235" s="131">
        <f>M235*K235</f>
        <v>0</v>
      </c>
      <c r="Y235" s="39"/>
      <c r="Z235" s="39"/>
      <c r="AA235" s="39"/>
      <c r="AB235" s="39"/>
      <c r="AC235" s="39"/>
      <c r="AD235" s="81"/>
      <c r="AT235" s="21" t="s">
        <v>398</v>
      </c>
      <c r="AU235" s="21" t="s">
        <v>27</v>
      </c>
      <c r="AY235" s="21" t="s">
        <v>398</v>
      </c>
      <c r="BE235" s="114">
        <f>IF(U235="základní",P235,0)</f>
        <v>0</v>
      </c>
      <c r="BF235" s="114">
        <f>IF(U235="snížená",P235,0)</f>
        <v>0</v>
      </c>
      <c r="BG235" s="114">
        <f>IF(U235="zákl. přenesená",P235,0)</f>
        <v>0</v>
      </c>
      <c r="BH235" s="114">
        <f>IF(U235="sníž. přenesená",P235,0)</f>
        <v>0</v>
      </c>
      <c r="BI235" s="114">
        <f>IF(U235="nulová",P235,0)</f>
        <v>0</v>
      </c>
      <c r="BJ235" s="21" t="s">
        <v>27</v>
      </c>
      <c r="BK235" s="114">
        <f>V235*K235</f>
        <v>0</v>
      </c>
    </row>
    <row r="236" spans="2:65" s="1" customFormat="1" ht="22.35" customHeight="1">
      <c r="B236" s="38"/>
      <c r="C236" s="213" t="s">
        <v>26</v>
      </c>
      <c r="D236" s="213" t="s">
        <v>185</v>
      </c>
      <c r="E236" s="214" t="s">
        <v>26</v>
      </c>
      <c r="F236" s="278" t="s">
        <v>26</v>
      </c>
      <c r="G236" s="278"/>
      <c r="H236" s="278"/>
      <c r="I236" s="278"/>
      <c r="J236" s="215" t="s">
        <v>26</v>
      </c>
      <c r="K236" s="216"/>
      <c r="L236" s="216"/>
      <c r="M236" s="280"/>
      <c r="N236" s="281"/>
      <c r="O236" s="281"/>
      <c r="P236" s="279">
        <f>BK236</f>
        <v>0</v>
      </c>
      <c r="Q236" s="279"/>
      <c r="R236" s="40"/>
      <c r="T236" s="181" t="s">
        <v>26</v>
      </c>
      <c r="U236" s="217" t="s">
        <v>53</v>
      </c>
      <c r="V236" s="127">
        <f>L236+M236</f>
        <v>0</v>
      </c>
      <c r="W236" s="131">
        <f>L236*K236</f>
        <v>0</v>
      </c>
      <c r="X236" s="131">
        <f>M236*K236</f>
        <v>0</v>
      </c>
      <c r="Y236" s="39"/>
      <c r="Z236" s="39"/>
      <c r="AA236" s="39"/>
      <c r="AB236" s="39"/>
      <c r="AC236" s="39"/>
      <c r="AD236" s="81"/>
      <c r="AT236" s="21" t="s">
        <v>398</v>
      </c>
      <c r="AU236" s="21" t="s">
        <v>27</v>
      </c>
      <c r="AY236" s="21" t="s">
        <v>398</v>
      </c>
      <c r="BE236" s="114">
        <f>IF(U236="základní",P236,0)</f>
        <v>0</v>
      </c>
      <c r="BF236" s="114">
        <f>IF(U236="snížená",P236,0)</f>
        <v>0</v>
      </c>
      <c r="BG236" s="114">
        <f>IF(U236="zákl. přenesená",P236,0)</f>
        <v>0</v>
      </c>
      <c r="BH236" s="114">
        <f>IF(U236="sníž. přenesená",P236,0)</f>
        <v>0</v>
      </c>
      <c r="BI236" s="114">
        <f>IF(U236="nulová",P236,0)</f>
        <v>0</v>
      </c>
      <c r="BJ236" s="21" t="s">
        <v>27</v>
      </c>
      <c r="BK236" s="114">
        <f>V236*K236</f>
        <v>0</v>
      </c>
    </row>
    <row r="237" spans="2:65" s="1" customFormat="1" ht="22.35" customHeight="1">
      <c r="B237" s="38"/>
      <c r="C237" s="213" t="s">
        <v>26</v>
      </c>
      <c r="D237" s="213" t="s">
        <v>185</v>
      </c>
      <c r="E237" s="214" t="s">
        <v>26</v>
      </c>
      <c r="F237" s="278" t="s">
        <v>26</v>
      </c>
      <c r="G237" s="278"/>
      <c r="H237" s="278"/>
      <c r="I237" s="278"/>
      <c r="J237" s="215" t="s">
        <v>26</v>
      </c>
      <c r="K237" s="216"/>
      <c r="L237" s="216"/>
      <c r="M237" s="280"/>
      <c r="N237" s="281"/>
      <c r="O237" s="281"/>
      <c r="P237" s="279">
        <f>BK237</f>
        <v>0</v>
      </c>
      <c r="Q237" s="279"/>
      <c r="R237" s="40"/>
      <c r="T237" s="181" t="s">
        <v>26</v>
      </c>
      <c r="U237" s="217" t="s">
        <v>53</v>
      </c>
      <c r="V237" s="127">
        <f>L237+M237</f>
        <v>0</v>
      </c>
      <c r="W237" s="131">
        <f>L237*K237</f>
        <v>0</v>
      </c>
      <c r="X237" s="131">
        <f>M237*K237</f>
        <v>0</v>
      </c>
      <c r="Y237" s="39"/>
      <c r="Z237" s="39"/>
      <c r="AA237" s="39"/>
      <c r="AB237" s="39"/>
      <c r="AC237" s="39"/>
      <c r="AD237" s="81"/>
      <c r="AT237" s="21" t="s">
        <v>398</v>
      </c>
      <c r="AU237" s="21" t="s">
        <v>27</v>
      </c>
      <c r="AY237" s="21" t="s">
        <v>398</v>
      </c>
      <c r="BE237" s="114">
        <f>IF(U237="základní",P237,0)</f>
        <v>0</v>
      </c>
      <c r="BF237" s="114">
        <f>IF(U237="snížená",P237,0)</f>
        <v>0</v>
      </c>
      <c r="BG237" s="114">
        <f>IF(U237="zákl. přenesená",P237,0)</f>
        <v>0</v>
      </c>
      <c r="BH237" s="114">
        <f>IF(U237="sníž. přenesená",P237,0)</f>
        <v>0</v>
      </c>
      <c r="BI237" s="114">
        <f>IF(U237="nulová",P237,0)</f>
        <v>0</v>
      </c>
      <c r="BJ237" s="21" t="s">
        <v>27</v>
      </c>
      <c r="BK237" s="114">
        <f>V237*K237</f>
        <v>0</v>
      </c>
    </row>
    <row r="238" spans="2:65" s="1" customFormat="1" ht="22.35" customHeight="1">
      <c r="B238" s="38"/>
      <c r="C238" s="213" t="s">
        <v>26</v>
      </c>
      <c r="D238" s="213" t="s">
        <v>185</v>
      </c>
      <c r="E238" s="214" t="s">
        <v>26</v>
      </c>
      <c r="F238" s="278" t="s">
        <v>26</v>
      </c>
      <c r="G238" s="278"/>
      <c r="H238" s="278"/>
      <c r="I238" s="278"/>
      <c r="J238" s="215" t="s">
        <v>26</v>
      </c>
      <c r="K238" s="216"/>
      <c r="L238" s="216"/>
      <c r="M238" s="280"/>
      <c r="N238" s="281"/>
      <c r="O238" s="281"/>
      <c r="P238" s="279">
        <f>BK238</f>
        <v>0</v>
      </c>
      <c r="Q238" s="279"/>
      <c r="R238" s="40"/>
      <c r="T238" s="181" t="s">
        <v>26</v>
      </c>
      <c r="U238" s="217" t="s">
        <v>53</v>
      </c>
      <c r="V238" s="127">
        <f>L238+M238</f>
        <v>0</v>
      </c>
      <c r="W238" s="131">
        <f>L238*K238</f>
        <v>0</v>
      </c>
      <c r="X238" s="131">
        <f>M238*K238</f>
        <v>0</v>
      </c>
      <c r="Y238" s="39"/>
      <c r="Z238" s="39"/>
      <c r="AA238" s="39"/>
      <c r="AB238" s="39"/>
      <c r="AC238" s="39"/>
      <c r="AD238" s="81"/>
      <c r="AT238" s="21" t="s">
        <v>398</v>
      </c>
      <c r="AU238" s="21" t="s">
        <v>27</v>
      </c>
      <c r="AY238" s="21" t="s">
        <v>398</v>
      </c>
      <c r="BE238" s="114">
        <f>IF(U238="základní",P238,0)</f>
        <v>0</v>
      </c>
      <c r="BF238" s="114">
        <f>IF(U238="snížená",P238,0)</f>
        <v>0</v>
      </c>
      <c r="BG238" s="114">
        <f>IF(U238="zákl. přenesená",P238,0)</f>
        <v>0</v>
      </c>
      <c r="BH238" s="114">
        <f>IF(U238="sníž. přenesená",P238,0)</f>
        <v>0</v>
      </c>
      <c r="BI238" s="114">
        <f>IF(U238="nulová",P238,0)</f>
        <v>0</v>
      </c>
      <c r="BJ238" s="21" t="s">
        <v>27</v>
      </c>
      <c r="BK238" s="114">
        <f>V238*K238</f>
        <v>0</v>
      </c>
    </row>
    <row r="239" spans="2:65" s="1" customFormat="1" ht="22.35" customHeight="1">
      <c r="B239" s="38"/>
      <c r="C239" s="213" t="s">
        <v>26</v>
      </c>
      <c r="D239" s="213" t="s">
        <v>185</v>
      </c>
      <c r="E239" s="214" t="s">
        <v>26</v>
      </c>
      <c r="F239" s="278" t="s">
        <v>26</v>
      </c>
      <c r="G239" s="278"/>
      <c r="H239" s="278"/>
      <c r="I239" s="278"/>
      <c r="J239" s="215" t="s">
        <v>26</v>
      </c>
      <c r="K239" s="216"/>
      <c r="L239" s="216"/>
      <c r="M239" s="280"/>
      <c r="N239" s="281"/>
      <c r="O239" s="281"/>
      <c r="P239" s="279">
        <f>BK239</f>
        <v>0</v>
      </c>
      <c r="Q239" s="279"/>
      <c r="R239" s="40"/>
      <c r="T239" s="181" t="s">
        <v>26</v>
      </c>
      <c r="U239" s="217" t="s">
        <v>53</v>
      </c>
      <c r="V239" s="218">
        <f>L239+M239</f>
        <v>0</v>
      </c>
      <c r="W239" s="219">
        <f>L239*K239</f>
        <v>0</v>
      </c>
      <c r="X239" s="219">
        <f>M239*K239</f>
        <v>0</v>
      </c>
      <c r="Y239" s="59"/>
      <c r="Z239" s="59"/>
      <c r="AA239" s="59"/>
      <c r="AB239" s="59"/>
      <c r="AC239" s="59"/>
      <c r="AD239" s="61"/>
      <c r="AT239" s="21" t="s">
        <v>398</v>
      </c>
      <c r="AU239" s="21" t="s">
        <v>27</v>
      </c>
      <c r="AY239" s="21" t="s">
        <v>398</v>
      </c>
      <c r="BE239" s="114">
        <f>IF(U239="základní",P239,0)</f>
        <v>0</v>
      </c>
      <c r="BF239" s="114">
        <f>IF(U239="snížená",P239,0)</f>
        <v>0</v>
      </c>
      <c r="BG239" s="114">
        <f>IF(U239="zákl. přenesená",P239,0)</f>
        <v>0</v>
      </c>
      <c r="BH239" s="114">
        <f>IF(U239="sníž. přenesená",P239,0)</f>
        <v>0</v>
      </c>
      <c r="BI239" s="114">
        <f>IF(U239="nulová",P239,0)</f>
        <v>0</v>
      </c>
      <c r="BJ239" s="21" t="s">
        <v>27</v>
      </c>
      <c r="BK239" s="114">
        <f>V239*K239</f>
        <v>0</v>
      </c>
    </row>
    <row r="240" spans="2:65" s="1" customFormat="1" ht="6.9" customHeight="1">
      <c r="B240" s="62"/>
      <c r="C240" s="63"/>
      <c r="D240" s="63"/>
      <c r="E240" s="63"/>
      <c r="F240" s="63"/>
      <c r="G240" s="63"/>
      <c r="H240" s="63"/>
      <c r="I240" s="63"/>
      <c r="J240" s="63"/>
      <c r="K240" s="63"/>
      <c r="L240" s="63"/>
      <c r="M240" s="63"/>
      <c r="N240" s="63"/>
      <c r="O240" s="63"/>
      <c r="P240" s="63"/>
      <c r="Q240" s="63"/>
      <c r="R240" s="64"/>
    </row>
  </sheetData>
  <sheetProtection password="CC35" sheet="1" objects="1" scenarios="1" formatCells="0" formatColumns="0" formatRows="0" sort="0" autoFilter="0"/>
  <mergeCells count="315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H42:J42"/>
    <mergeCell ref="N42:P42"/>
    <mergeCell ref="H43:J43"/>
    <mergeCell ref="N43:P43"/>
    <mergeCell ref="C76:Q76"/>
    <mergeCell ref="F78:P78"/>
    <mergeCell ref="F79:P79"/>
    <mergeCell ref="M81:P81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6:J96"/>
    <mergeCell ref="K96:L96"/>
    <mergeCell ref="M96:Q96"/>
    <mergeCell ref="H97:J97"/>
    <mergeCell ref="K97:L97"/>
    <mergeCell ref="M97:Q97"/>
    <mergeCell ref="H98:J98"/>
    <mergeCell ref="K98:L98"/>
    <mergeCell ref="M98:Q98"/>
    <mergeCell ref="H99:J99"/>
    <mergeCell ref="K99:L99"/>
    <mergeCell ref="M99:Q99"/>
    <mergeCell ref="H100:J100"/>
    <mergeCell ref="K100:L100"/>
    <mergeCell ref="M100:Q100"/>
    <mergeCell ref="H101:J101"/>
    <mergeCell ref="K101:L101"/>
    <mergeCell ref="M101:Q101"/>
    <mergeCell ref="H102:J102"/>
    <mergeCell ref="K102:L102"/>
    <mergeCell ref="M102:Q102"/>
    <mergeCell ref="M104:Q104"/>
    <mergeCell ref="D105:H105"/>
    <mergeCell ref="M105:Q105"/>
    <mergeCell ref="D106:H106"/>
    <mergeCell ref="M106:Q106"/>
    <mergeCell ref="D107:H107"/>
    <mergeCell ref="M107:Q107"/>
    <mergeCell ref="D108:H108"/>
    <mergeCell ref="M108:Q108"/>
    <mergeCell ref="D109:H109"/>
    <mergeCell ref="M109:Q109"/>
    <mergeCell ref="M110:Q110"/>
    <mergeCell ref="L112:Q112"/>
    <mergeCell ref="C118:Q118"/>
    <mergeCell ref="F120:P120"/>
    <mergeCell ref="F121:P121"/>
    <mergeCell ref="M123:P123"/>
    <mergeCell ref="M125:Q125"/>
    <mergeCell ref="M126:Q126"/>
    <mergeCell ref="F128:I128"/>
    <mergeCell ref="P128:Q128"/>
    <mergeCell ref="M128:O128"/>
    <mergeCell ref="F132:I132"/>
    <mergeCell ref="P132:Q132"/>
    <mergeCell ref="M132:O132"/>
    <mergeCell ref="F133:I133"/>
    <mergeCell ref="F134:I134"/>
    <mergeCell ref="P134:Q134"/>
    <mergeCell ref="M134:O134"/>
    <mergeCell ref="F135:I135"/>
    <mergeCell ref="F136:I136"/>
    <mergeCell ref="F137:I137"/>
    <mergeCell ref="F138:I138"/>
    <mergeCell ref="F139:I139"/>
    <mergeCell ref="P139:Q139"/>
    <mergeCell ref="M139:O139"/>
    <mergeCell ref="F140:I140"/>
    <mergeCell ref="F141:I141"/>
    <mergeCell ref="P141:Q141"/>
    <mergeCell ref="M141:O141"/>
    <mergeCell ref="F142:I142"/>
    <mergeCell ref="F143:I143"/>
    <mergeCell ref="P143:Q143"/>
    <mergeCell ref="M143:O143"/>
    <mergeCell ref="F144:I144"/>
    <mergeCell ref="F145:I145"/>
    <mergeCell ref="F146:I146"/>
    <mergeCell ref="P146:Q146"/>
    <mergeCell ref="M146:O146"/>
    <mergeCell ref="F147:I147"/>
    <mergeCell ref="F148:I148"/>
    <mergeCell ref="F149:I149"/>
    <mergeCell ref="P149:Q149"/>
    <mergeCell ref="M149:O149"/>
    <mergeCell ref="F150:I150"/>
    <mergeCell ref="F151:I151"/>
    <mergeCell ref="P151:Q151"/>
    <mergeCell ref="M151:O151"/>
    <mergeCell ref="F152:I152"/>
    <mergeCell ref="F153:I153"/>
    <mergeCell ref="P153:Q153"/>
    <mergeCell ref="M153:O153"/>
    <mergeCell ref="F154:I154"/>
    <mergeCell ref="F155:I155"/>
    <mergeCell ref="F156:I156"/>
    <mergeCell ref="F157:I157"/>
    <mergeCell ref="P157:Q157"/>
    <mergeCell ref="M157:O157"/>
    <mergeCell ref="F158:I158"/>
    <mergeCell ref="F159:I159"/>
    <mergeCell ref="P159:Q159"/>
    <mergeCell ref="M159:O159"/>
    <mergeCell ref="F160:I160"/>
    <mergeCell ref="F161:I161"/>
    <mergeCell ref="P161:Q161"/>
    <mergeCell ref="M161:O161"/>
    <mergeCell ref="F162:I162"/>
    <mergeCell ref="F163:I163"/>
    <mergeCell ref="P163:Q163"/>
    <mergeCell ref="M163:O163"/>
    <mergeCell ref="F164:I164"/>
    <mergeCell ref="F165:I165"/>
    <mergeCell ref="P165:Q165"/>
    <mergeCell ref="M165:O165"/>
    <mergeCell ref="F166:I166"/>
    <mergeCell ref="F167:I167"/>
    <mergeCell ref="P167:Q167"/>
    <mergeCell ref="M167:O167"/>
    <mergeCell ref="F168:I168"/>
    <mergeCell ref="F169:I169"/>
    <mergeCell ref="P169:Q169"/>
    <mergeCell ref="M169:O169"/>
    <mergeCell ref="F170:I170"/>
    <mergeCell ref="F171:I171"/>
    <mergeCell ref="P171:Q171"/>
    <mergeCell ref="M171:O171"/>
    <mergeCell ref="F172:I172"/>
    <mergeCell ref="F174:I174"/>
    <mergeCell ref="P174:Q174"/>
    <mergeCell ref="M174:O174"/>
    <mergeCell ref="F175:I175"/>
    <mergeCell ref="F176:I176"/>
    <mergeCell ref="P176:Q176"/>
    <mergeCell ref="M176:O176"/>
    <mergeCell ref="F177:I177"/>
    <mergeCell ref="F179:I179"/>
    <mergeCell ref="P179:Q179"/>
    <mergeCell ref="M179:O179"/>
    <mergeCell ref="F180:I180"/>
    <mergeCell ref="F182:I182"/>
    <mergeCell ref="P182:Q182"/>
    <mergeCell ref="M182:O182"/>
    <mergeCell ref="F183:I183"/>
    <mergeCell ref="F184:I184"/>
    <mergeCell ref="F185:I185"/>
    <mergeCell ref="F186:I186"/>
    <mergeCell ref="P186:Q186"/>
    <mergeCell ref="M186:O186"/>
    <mergeCell ref="F187:I187"/>
    <mergeCell ref="F188:I188"/>
    <mergeCell ref="P188:Q188"/>
    <mergeCell ref="M188:O188"/>
    <mergeCell ref="F189:I189"/>
    <mergeCell ref="F190:I190"/>
    <mergeCell ref="P190:Q190"/>
    <mergeCell ref="M190:O190"/>
    <mergeCell ref="F191:I191"/>
    <mergeCell ref="F192:I192"/>
    <mergeCell ref="P192:Q192"/>
    <mergeCell ref="M192:O192"/>
    <mergeCell ref="F193:I193"/>
    <mergeCell ref="F194:I194"/>
    <mergeCell ref="P194:Q194"/>
    <mergeCell ref="M194:O194"/>
    <mergeCell ref="F195:I195"/>
    <mergeCell ref="F196:I196"/>
    <mergeCell ref="P196:Q196"/>
    <mergeCell ref="M196:O196"/>
    <mergeCell ref="F197:I197"/>
    <mergeCell ref="F199:I199"/>
    <mergeCell ref="P199:Q199"/>
    <mergeCell ref="M199:O199"/>
    <mergeCell ref="F200:I200"/>
    <mergeCell ref="F201:I201"/>
    <mergeCell ref="P201:Q201"/>
    <mergeCell ref="M201:O201"/>
    <mergeCell ref="F202:I202"/>
    <mergeCell ref="F204:I204"/>
    <mergeCell ref="P204:Q204"/>
    <mergeCell ref="M204:O204"/>
    <mergeCell ref="F205:I205"/>
    <mergeCell ref="F206:I206"/>
    <mergeCell ref="P206:Q206"/>
    <mergeCell ref="M206:O206"/>
    <mergeCell ref="F207:I207"/>
    <mergeCell ref="F208:I208"/>
    <mergeCell ref="P208:Q208"/>
    <mergeCell ref="M208:O208"/>
    <mergeCell ref="F209:I209"/>
    <mergeCell ref="F211:I211"/>
    <mergeCell ref="P211:Q211"/>
    <mergeCell ref="M211:O211"/>
    <mergeCell ref="F212:I212"/>
    <mergeCell ref="P212:Q212"/>
    <mergeCell ref="M212:O212"/>
    <mergeCell ref="F215:I215"/>
    <mergeCell ref="P215:Q215"/>
    <mergeCell ref="M215:O215"/>
    <mergeCell ref="F216:I216"/>
    <mergeCell ref="F217:I217"/>
    <mergeCell ref="P217:Q217"/>
    <mergeCell ref="M217:O217"/>
    <mergeCell ref="F218:I218"/>
    <mergeCell ref="F219:I219"/>
    <mergeCell ref="F221:I221"/>
    <mergeCell ref="P221:Q221"/>
    <mergeCell ref="M221:O221"/>
    <mergeCell ref="F222:I222"/>
    <mergeCell ref="F224:I224"/>
    <mergeCell ref="P224:Q224"/>
    <mergeCell ref="M224:O224"/>
    <mergeCell ref="F225:I225"/>
    <mergeCell ref="F226:I226"/>
    <mergeCell ref="F228:I228"/>
    <mergeCell ref="P228:Q228"/>
    <mergeCell ref="M228:O228"/>
    <mergeCell ref="P237:Q237"/>
    <mergeCell ref="M237:O237"/>
    <mergeCell ref="F238:I238"/>
    <mergeCell ref="P238:Q238"/>
    <mergeCell ref="M238:O238"/>
    <mergeCell ref="F229:I229"/>
    <mergeCell ref="F230:I230"/>
    <mergeCell ref="F231:I231"/>
    <mergeCell ref="P231:Q231"/>
    <mergeCell ref="M231:O231"/>
    <mergeCell ref="F232:I232"/>
    <mergeCell ref="F233:I233"/>
    <mergeCell ref="F235:I235"/>
    <mergeCell ref="P235:Q235"/>
    <mergeCell ref="M235:O235"/>
    <mergeCell ref="H1:K1"/>
    <mergeCell ref="S2:AF2"/>
    <mergeCell ref="F239:I239"/>
    <mergeCell ref="P239:Q239"/>
    <mergeCell ref="M239:O239"/>
    <mergeCell ref="M129:Q129"/>
    <mergeCell ref="M130:Q130"/>
    <mergeCell ref="M131:Q131"/>
    <mergeCell ref="M173:Q173"/>
    <mergeCell ref="M178:Q178"/>
    <mergeCell ref="M181:Q181"/>
    <mergeCell ref="M198:Q198"/>
    <mergeCell ref="M203:Q203"/>
    <mergeCell ref="M210:Q210"/>
    <mergeCell ref="M213:Q213"/>
    <mergeCell ref="M214:Q214"/>
    <mergeCell ref="M220:Q220"/>
    <mergeCell ref="M223:Q223"/>
    <mergeCell ref="M227:Q227"/>
    <mergeCell ref="M234:Q234"/>
    <mergeCell ref="F236:I236"/>
    <mergeCell ref="P236:Q236"/>
    <mergeCell ref="M236:O236"/>
    <mergeCell ref="F237:I237"/>
  </mergeCells>
  <dataValidations count="2">
    <dataValidation type="list" allowBlank="1" showInputMessage="1" showErrorMessage="1" error="Povoleny jsou hodnoty K, M." sqref="D235:D240">
      <formula1>"K, M"</formula1>
    </dataValidation>
    <dataValidation type="list" allowBlank="1" showInputMessage="1" showErrorMessage="1" error="Povoleny jsou hodnoty základní, snížená, zákl. přenesená, sníž. přenesená, nulová." sqref="U235:U240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70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44" max="65" width="9.28515625" hidden="1"/>
  </cols>
  <sheetData>
    <row r="1" spans="1:66" ht="21.75" customHeight="1">
      <c r="A1" s="123"/>
      <c r="B1" s="15"/>
      <c r="C1" s="15"/>
      <c r="D1" s="16" t="s">
        <v>1</v>
      </c>
      <c r="E1" s="15"/>
      <c r="F1" s="17" t="s">
        <v>123</v>
      </c>
      <c r="G1" s="17"/>
      <c r="H1" s="277" t="s">
        <v>124</v>
      </c>
      <c r="I1" s="277"/>
      <c r="J1" s="277"/>
      <c r="K1" s="277"/>
      <c r="L1" s="17" t="s">
        <v>125</v>
      </c>
      <c r="M1" s="15"/>
      <c r="N1" s="15"/>
      <c r="O1" s="16" t="s">
        <v>126</v>
      </c>
      <c r="P1" s="15"/>
      <c r="Q1" s="15"/>
      <c r="R1" s="15"/>
      <c r="S1" s="17" t="s">
        <v>127</v>
      </c>
      <c r="T1" s="17"/>
      <c r="U1" s="123"/>
      <c r="V1" s="123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" customHeight="1">
      <c r="C2" s="263" t="s">
        <v>8</v>
      </c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S2" s="229" t="s">
        <v>9</v>
      </c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T2" s="21" t="s">
        <v>107</v>
      </c>
    </row>
    <row r="3" spans="1:66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128</v>
      </c>
    </row>
    <row r="4" spans="1:66" ht="36.9" customHeight="1">
      <c r="B4" s="25"/>
      <c r="C4" s="256" t="s">
        <v>129</v>
      </c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6"/>
      <c r="T4" s="27" t="s">
        <v>14</v>
      </c>
      <c r="AT4" s="21" t="s">
        <v>6</v>
      </c>
    </row>
    <row r="5" spans="1:66" ht="6.9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20</v>
      </c>
      <c r="E6" s="29"/>
      <c r="F6" s="312" t="str">
        <f>'Rekapitulace stavby'!K6</f>
        <v>Rekonstrukce turistického chodníku ,,Růžová hora - Sněžka´´</v>
      </c>
      <c r="G6" s="313"/>
      <c r="H6" s="313"/>
      <c r="I6" s="313"/>
      <c r="J6" s="313"/>
      <c r="K6" s="313"/>
      <c r="L6" s="313"/>
      <c r="M6" s="313"/>
      <c r="N6" s="313"/>
      <c r="O6" s="313"/>
      <c r="P6" s="313"/>
      <c r="Q6" s="29"/>
      <c r="R6" s="26"/>
    </row>
    <row r="7" spans="1:66" s="1" customFormat="1" ht="32.85" customHeight="1">
      <c r="B7" s="38"/>
      <c r="C7" s="39"/>
      <c r="D7" s="32" t="s">
        <v>130</v>
      </c>
      <c r="E7" s="39"/>
      <c r="F7" s="269" t="s">
        <v>608</v>
      </c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9"/>
      <c r="R7" s="40"/>
    </row>
    <row r="8" spans="1:66" s="1" customFormat="1" ht="14.4" customHeight="1">
      <c r="B8" s="38"/>
      <c r="C8" s="39"/>
      <c r="D8" s="33" t="s">
        <v>23</v>
      </c>
      <c r="E8" s="39"/>
      <c r="F8" s="31" t="s">
        <v>24</v>
      </c>
      <c r="G8" s="39"/>
      <c r="H8" s="39"/>
      <c r="I8" s="39"/>
      <c r="J8" s="39"/>
      <c r="K8" s="39"/>
      <c r="L8" s="39"/>
      <c r="M8" s="33" t="s">
        <v>25</v>
      </c>
      <c r="N8" s="39"/>
      <c r="O8" s="31" t="s">
        <v>26</v>
      </c>
      <c r="P8" s="39"/>
      <c r="Q8" s="39"/>
      <c r="R8" s="40"/>
    </row>
    <row r="9" spans="1:66" s="1" customFormat="1" ht="14.4" customHeight="1">
      <c r="B9" s="38"/>
      <c r="C9" s="39"/>
      <c r="D9" s="33" t="s">
        <v>28</v>
      </c>
      <c r="E9" s="39"/>
      <c r="F9" s="31" t="s">
        <v>29</v>
      </c>
      <c r="G9" s="39"/>
      <c r="H9" s="39"/>
      <c r="I9" s="39"/>
      <c r="J9" s="39"/>
      <c r="K9" s="39"/>
      <c r="L9" s="39"/>
      <c r="M9" s="33" t="s">
        <v>30</v>
      </c>
      <c r="N9" s="39"/>
      <c r="O9" s="325" t="str">
        <f>'Rekapitulace stavby'!AN8</f>
        <v>13. 8. 2017</v>
      </c>
      <c r="P9" s="308"/>
      <c r="Q9" s="39"/>
      <c r="R9" s="40"/>
    </row>
    <row r="10" spans="1:66" s="1" customFormat="1" ht="10.95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" customHeight="1">
      <c r="B11" s="38"/>
      <c r="C11" s="39"/>
      <c r="D11" s="33" t="s">
        <v>34</v>
      </c>
      <c r="E11" s="39"/>
      <c r="F11" s="39"/>
      <c r="G11" s="39"/>
      <c r="H11" s="39"/>
      <c r="I11" s="39"/>
      <c r="J11" s="39"/>
      <c r="K11" s="39"/>
      <c r="L11" s="39"/>
      <c r="M11" s="33" t="s">
        <v>35</v>
      </c>
      <c r="N11" s="39"/>
      <c r="O11" s="267" t="s">
        <v>36</v>
      </c>
      <c r="P11" s="267"/>
      <c r="Q11" s="39"/>
      <c r="R11" s="40"/>
    </row>
    <row r="12" spans="1:66" s="1" customFormat="1" ht="18" customHeight="1">
      <c r="B12" s="38"/>
      <c r="C12" s="39"/>
      <c r="D12" s="39"/>
      <c r="E12" s="31" t="s">
        <v>37</v>
      </c>
      <c r="F12" s="39"/>
      <c r="G12" s="39"/>
      <c r="H12" s="39"/>
      <c r="I12" s="39"/>
      <c r="J12" s="39"/>
      <c r="K12" s="39"/>
      <c r="L12" s="39"/>
      <c r="M12" s="33" t="s">
        <v>38</v>
      </c>
      <c r="N12" s="39"/>
      <c r="O12" s="267" t="s">
        <v>26</v>
      </c>
      <c r="P12" s="267"/>
      <c r="Q12" s="39"/>
      <c r="R12" s="40"/>
    </row>
    <row r="13" spans="1:66" s="1" customFormat="1" ht="6.9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" customHeight="1">
      <c r="B14" s="38"/>
      <c r="C14" s="39"/>
      <c r="D14" s="33" t="s">
        <v>39</v>
      </c>
      <c r="E14" s="39"/>
      <c r="F14" s="39"/>
      <c r="G14" s="39"/>
      <c r="H14" s="39"/>
      <c r="I14" s="39"/>
      <c r="J14" s="39"/>
      <c r="K14" s="39"/>
      <c r="L14" s="39"/>
      <c r="M14" s="33" t="s">
        <v>35</v>
      </c>
      <c r="N14" s="39"/>
      <c r="O14" s="326" t="str">
        <f>IF('Rekapitulace stavby'!AN13="","",'Rekapitulace stavby'!AN13)</f>
        <v>Vyplň údaj</v>
      </c>
      <c r="P14" s="267"/>
      <c r="Q14" s="39"/>
      <c r="R14" s="40"/>
    </row>
    <row r="15" spans="1:66" s="1" customFormat="1" ht="18" customHeight="1">
      <c r="B15" s="38"/>
      <c r="C15" s="39"/>
      <c r="D15" s="39"/>
      <c r="E15" s="326" t="str">
        <f>IF('Rekapitulace stavby'!E14="","",'Rekapitulace stavby'!E14)</f>
        <v>Vyplň údaj</v>
      </c>
      <c r="F15" s="327"/>
      <c r="G15" s="327"/>
      <c r="H15" s="327"/>
      <c r="I15" s="327"/>
      <c r="J15" s="327"/>
      <c r="K15" s="327"/>
      <c r="L15" s="327"/>
      <c r="M15" s="33" t="s">
        <v>38</v>
      </c>
      <c r="N15" s="39"/>
      <c r="O15" s="326" t="str">
        <f>IF('Rekapitulace stavby'!AN14="","",'Rekapitulace stavby'!AN14)</f>
        <v>Vyplň údaj</v>
      </c>
      <c r="P15" s="267"/>
      <c r="Q15" s="39"/>
      <c r="R15" s="40"/>
    </row>
    <row r="16" spans="1:66" s="1" customFormat="1" ht="6.9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" customHeight="1">
      <c r="B17" s="38"/>
      <c r="C17" s="39"/>
      <c r="D17" s="33" t="s">
        <v>41</v>
      </c>
      <c r="E17" s="39"/>
      <c r="F17" s="39"/>
      <c r="G17" s="39"/>
      <c r="H17" s="39"/>
      <c r="I17" s="39"/>
      <c r="J17" s="39"/>
      <c r="K17" s="39"/>
      <c r="L17" s="39"/>
      <c r="M17" s="33" t="s">
        <v>35</v>
      </c>
      <c r="N17" s="39"/>
      <c r="O17" s="267" t="s">
        <v>42</v>
      </c>
      <c r="P17" s="267"/>
      <c r="Q17" s="39"/>
      <c r="R17" s="40"/>
    </row>
    <row r="18" spans="2:18" s="1" customFormat="1" ht="18" customHeight="1">
      <c r="B18" s="38"/>
      <c r="C18" s="39"/>
      <c r="D18" s="39"/>
      <c r="E18" s="31" t="s">
        <v>43</v>
      </c>
      <c r="F18" s="39"/>
      <c r="G18" s="39"/>
      <c r="H18" s="39"/>
      <c r="I18" s="39"/>
      <c r="J18" s="39"/>
      <c r="K18" s="39"/>
      <c r="L18" s="39"/>
      <c r="M18" s="33" t="s">
        <v>38</v>
      </c>
      <c r="N18" s="39"/>
      <c r="O18" s="267" t="s">
        <v>26</v>
      </c>
      <c r="P18" s="267"/>
      <c r="Q18" s="39"/>
      <c r="R18" s="40"/>
    </row>
    <row r="19" spans="2:18" s="1" customFormat="1" ht="6.9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" customHeight="1">
      <c r="B20" s="38"/>
      <c r="C20" s="39"/>
      <c r="D20" s="33" t="s">
        <v>44</v>
      </c>
      <c r="E20" s="39"/>
      <c r="F20" s="39"/>
      <c r="G20" s="39"/>
      <c r="H20" s="39"/>
      <c r="I20" s="39"/>
      <c r="J20" s="39"/>
      <c r="K20" s="39"/>
      <c r="L20" s="39"/>
      <c r="M20" s="33" t="s">
        <v>35</v>
      </c>
      <c r="N20" s="39"/>
      <c r="O20" s="267" t="s">
        <v>26</v>
      </c>
      <c r="P20" s="267"/>
      <c r="Q20" s="39"/>
      <c r="R20" s="40"/>
    </row>
    <row r="21" spans="2:18" s="1" customFormat="1" ht="18" customHeight="1">
      <c r="B21" s="38"/>
      <c r="C21" s="39"/>
      <c r="D21" s="39"/>
      <c r="E21" s="31" t="s">
        <v>45</v>
      </c>
      <c r="F21" s="39"/>
      <c r="G21" s="39"/>
      <c r="H21" s="39"/>
      <c r="I21" s="39"/>
      <c r="J21" s="39"/>
      <c r="K21" s="39"/>
      <c r="L21" s="39"/>
      <c r="M21" s="33" t="s">
        <v>38</v>
      </c>
      <c r="N21" s="39"/>
      <c r="O21" s="267" t="s">
        <v>26</v>
      </c>
      <c r="P21" s="267"/>
      <c r="Q21" s="39"/>
      <c r="R21" s="40"/>
    </row>
    <row r="22" spans="2:18" s="1" customFormat="1" ht="6.9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" customHeight="1">
      <c r="B23" s="38"/>
      <c r="C23" s="39"/>
      <c r="D23" s="33" t="s">
        <v>46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72" t="s">
        <v>26</v>
      </c>
      <c r="F24" s="272"/>
      <c r="G24" s="272"/>
      <c r="H24" s="272"/>
      <c r="I24" s="272"/>
      <c r="J24" s="272"/>
      <c r="K24" s="272"/>
      <c r="L24" s="272"/>
      <c r="M24" s="39"/>
      <c r="N24" s="39"/>
      <c r="O24" s="39"/>
      <c r="P24" s="39"/>
      <c r="Q24" s="39"/>
      <c r="R24" s="40"/>
    </row>
    <row r="25" spans="2:18" s="1" customFormat="1" ht="6.9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" customHeight="1">
      <c r="B27" s="38"/>
      <c r="C27" s="39"/>
      <c r="D27" s="124" t="s">
        <v>132</v>
      </c>
      <c r="E27" s="39"/>
      <c r="F27" s="39"/>
      <c r="G27" s="39"/>
      <c r="H27" s="39"/>
      <c r="I27" s="39"/>
      <c r="J27" s="39"/>
      <c r="K27" s="39"/>
      <c r="L27" s="39"/>
      <c r="M27" s="273">
        <f>M88</f>
        <v>0</v>
      </c>
      <c r="N27" s="273"/>
      <c r="O27" s="273"/>
      <c r="P27" s="273"/>
      <c r="Q27" s="39"/>
      <c r="R27" s="40"/>
    </row>
    <row r="28" spans="2:18" s="1" customFormat="1" ht="13.2">
      <c r="B28" s="38"/>
      <c r="C28" s="39"/>
      <c r="D28" s="39"/>
      <c r="E28" s="33" t="s">
        <v>48</v>
      </c>
      <c r="F28" s="39"/>
      <c r="G28" s="39"/>
      <c r="H28" s="39"/>
      <c r="I28" s="39"/>
      <c r="J28" s="39"/>
      <c r="K28" s="39"/>
      <c r="L28" s="39"/>
      <c r="M28" s="274">
        <f>H88</f>
        <v>0</v>
      </c>
      <c r="N28" s="274"/>
      <c r="O28" s="274"/>
      <c r="P28" s="274"/>
      <c r="Q28" s="39"/>
      <c r="R28" s="40"/>
    </row>
    <row r="29" spans="2:18" s="1" customFormat="1" ht="13.2">
      <c r="B29" s="38"/>
      <c r="C29" s="39"/>
      <c r="D29" s="39"/>
      <c r="E29" s="33" t="s">
        <v>49</v>
      </c>
      <c r="F29" s="39"/>
      <c r="G29" s="39"/>
      <c r="H29" s="39"/>
      <c r="I29" s="39"/>
      <c r="J29" s="39"/>
      <c r="K29" s="39"/>
      <c r="L29" s="39"/>
      <c r="M29" s="274">
        <f>K88</f>
        <v>0</v>
      </c>
      <c r="N29" s="274"/>
      <c r="O29" s="274"/>
      <c r="P29" s="274"/>
      <c r="Q29" s="39"/>
      <c r="R29" s="40"/>
    </row>
    <row r="30" spans="2:18" s="1" customFormat="1" ht="14.4" customHeight="1">
      <c r="B30" s="38"/>
      <c r="C30" s="39"/>
      <c r="D30" s="37" t="s">
        <v>117</v>
      </c>
      <c r="E30" s="39"/>
      <c r="F30" s="39"/>
      <c r="G30" s="39"/>
      <c r="H30" s="39"/>
      <c r="I30" s="39"/>
      <c r="J30" s="39"/>
      <c r="K30" s="39"/>
      <c r="L30" s="39"/>
      <c r="M30" s="273">
        <f>M104</f>
        <v>0</v>
      </c>
      <c r="N30" s="273"/>
      <c r="O30" s="273"/>
      <c r="P30" s="273"/>
      <c r="Q30" s="39"/>
      <c r="R30" s="40"/>
    </row>
    <row r="31" spans="2:18" s="1" customFormat="1" ht="6.9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40"/>
    </row>
    <row r="32" spans="2:18" s="1" customFormat="1" ht="25.35" customHeight="1">
      <c r="B32" s="38"/>
      <c r="C32" s="39"/>
      <c r="D32" s="125" t="s">
        <v>51</v>
      </c>
      <c r="E32" s="39"/>
      <c r="F32" s="39"/>
      <c r="G32" s="39"/>
      <c r="H32" s="39"/>
      <c r="I32" s="39"/>
      <c r="J32" s="39"/>
      <c r="K32" s="39"/>
      <c r="L32" s="39"/>
      <c r="M32" s="324">
        <f>ROUND(M27+M30,2)</f>
        <v>0</v>
      </c>
      <c r="N32" s="311"/>
      <c r="O32" s="311"/>
      <c r="P32" s="311"/>
      <c r="Q32" s="39"/>
      <c r="R32" s="40"/>
    </row>
    <row r="33" spans="2:51" s="1" customFormat="1" ht="6.9" customHeight="1">
      <c r="B33" s="38"/>
      <c r="C33" s="39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39"/>
      <c r="R33" s="40"/>
    </row>
    <row r="34" spans="2:51" s="1" customFormat="1" ht="14.4" customHeight="1">
      <c r="B34" s="38"/>
      <c r="C34" s="39"/>
      <c r="D34" s="45" t="s">
        <v>52</v>
      </c>
      <c r="E34" s="45" t="s">
        <v>53</v>
      </c>
      <c r="F34" s="46">
        <v>0.21</v>
      </c>
      <c r="G34" s="126" t="s">
        <v>54</v>
      </c>
      <c r="H34" s="321">
        <f>ROUND((((SUM(BE104:BE111)+SUM(BE129:BE263))+SUM(BE265:BE269))),2)</f>
        <v>0</v>
      </c>
      <c r="I34" s="311"/>
      <c r="J34" s="311"/>
      <c r="K34" s="39"/>
      <c r="L34" s="39"/>
      <c r="M34" s="321">
        <f>ROUND(((ROUND((SUM(BE104:BE111)+SUM(BE129:BE263)), 2)*F34)+SUM(BE265:BE269)*F34),2)</f>
        <v>0</v>
      </c>
      <c r="N34" s="311"/>
      <c r="O34" s="311"/>
      <c r="P34" s="311"/>
      <c r="Q34" s="39"/>
      <c r="R34" s="40"/>
    </row>
    <row r="35" spans="2:51" s="1" customFormat="1" ht="14.4" customHeight="1">
      <c r="B35" s="38"/>
      <c r="C35" s="39"/>
      <c r="D35" s="39"/>
      <c r="E35" s="45" t="s">
        <v>55</v>
      </c>
      <c r="F35" s="46">
        <v>0.15</v>
      </c>
      <c r="G35" s="126" t="s">
        <v>54</v>
      </c>
      <c r="H35" s="321">
        <f>ROUND((((SUM(BF104:BF111)+SUM(BF129:BF263))+SUM(BF265:BF269))),2)</f>
        <v>0</v>
      </c>
      <c r="I35" s="311"/>
      <c r="J35" s="311"/>
      <c r="K35" s="39"/>
      <c r="L35" s="39"/>
      <c r="M35" s="321">
        <f>ROUND(((ROUND((SUM(BF104:BF111)+SUM(BF129:BF263)), 2)*F35)+SUM(BF265:BF269)*F35),2)</f>
        <v>0</v>
      </c>
      <c r="N35" s="311"/>
      <c r="O35" s="311"/>
      <c r="P35" s="311"/>
      <c r="Q35" s="39"/>
      <c r="R35" s="40"/>
    </row>
    <row r="36" spans="2:51" s="1" customFormat="1" ht="14.4" hidden="1" customHeight="1">
      <c r="B36" s="38"/>
      <c r="C36" s="39"/>
      <c r="D36" s="39"/>
      <c r="E36" s="45" t="s">
        <v>56</v>
      </c>
      <c r="F36" s="46">
        <v>0.21</v>
      </c>
      <c r="G36" s="126" t="s">
        <v>54</v>
      </c>
      <c r="H36" s="321">
        <f>ROUND((((SUM(BG104:BG111)+SUM(BG129:BG263))+SUM(BG265:BG269))),2)</f>
        <v>0</v>
      </c>
      <c r="I36" s="311"/>
      <c r="J36" s="311"/>
      <c r="K36" s="39"/>
      <c r="L36" s="39"/>
      <c r="M36" s="321">
        <v>0</v>
      </c>
      <c r="N36" s="311"/>
      <c r="O36" s="311"/>
      <c r="P36" s="311"/>
      <c r="Q36" s="39"/>
      <c r="R36" s="40"/>
    </row>
    <row r="37" spans="2:51" s="1" customFormat="1" ht="14.4" hidden="1" customHeight="1">
      <c r="B37" s="38"/>
      <c r="C37" s="39"/>
      <c r="D37" s="39"/>
      <c r="E37" s="45" t="s">
        <v>57</v>
      </c>
      <c r="F37" s="46">
        <v>0.15</v>
      </c>
      <c r="G37" s="126" t="s">
        <v>54</v>
      </c>
      <c r="H37" s="321">
        <f>ROUND((((SUM(BH104:BH111)+SUM(BH129:BH263))+SUM(BH265:BH269))),2)</f>
        <v>0</v>
      </c>
      <c r="I37" s="311"/>
      <c r="J37" s="311"/>
      <c r="K37" s="39"/>
      <c r="L37" s="39"/>
      <c r="M37" s="321">
        <v>0</v>
      </c>
      <c r="N37" s="311"/>
      <c r="O37" s="311"/>
      <c r="P37" s="311"/>
      <c r="Q37" s="39"/>
      <c r="R37" s="40"/>
    </row>
    <row r="38" spans="2:51" s="1" customFormat="1" ht="14.4" hidden="1" customHeight="1">
      <c r="B38" s="38"/>
      <c r="C38" s="39"/>
      <c r="D38" s="39"/>
      <c r="E38" s="45" t="s">
        <v>58</v>
      </c>
      <c r="F38" s="46">
        <v>0</v>
      </c>
      <c r="G38" s="126" t="s">
        <v>54</v>
      </c>
      <c r="H38" s="321">
        <f>ROUND((((SUM(BI104:BI111)+SUM(BI129:BI263))+SUM(BI265:BI269))),2)</f>
        <v>0</v>
      </c>
      <c r="I38" s="311"/>
      <c r="J38" s="311"/>
      <c r="K38" s="39"/>
      <c r="L38" s="39"/>
      <c r="M38" s="321">
        <v>0</v>
      </c>
      <c r="N38" s="311"/>
      <c r="O38" s="311"/>
      <c r="P38" s="311"/>
      <c r="Q38" s="39"/>
      <c r="R38" s="40"/>
    </row>
    <row r="39" spans="2:51" s="1" customFormat="1" ht="6.9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51" s="1" customFormat="1" ht="25.35" customHeight="1">
      <c r="B40" s="38"/>
      <c r="C40" s="122"/>
      <c r="D40" s="128" t="s">
        <v>59</v>
      </c>
      <c r="E40" s="82"/>
      <c r="F40" s="82"/>
      <c r="G40" s="129" t="s">
        <v>60</v>
      </c>
      <c r="H40" s="130" t="s">
        <v>61</v>
      </c>
      <c r="I40" s="82"/>
      <c r="J40" s="82"/>
      <c r="K40" s="82"/>
      <c r="L40" s="322">
        <f>SUM(M32:M38)</f>
        <v>0</v>
      </c>
      <c r="M40" s="322"/>
      <c r="N40" s="322"/>
      <c r="O40" s="322"/>
      <c r="P40" s="323"/>
      <c r="Q40" s="122"/>
      <c r="R40" s="40"/>
    </row>
    <row r="41" spans="2:51" s="1" customFormat="1" ht="14.4" customHeight="1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40"/>
    </row>
    <row r="42" spans="2:51" s="1" customFormat="1" ht="14.4" customHeight="1">
      <c r="B42" s="38"/>
      <c r="C42" s="39"/>
      <c r="D42" s="45" t="s">
        <v>133</v>
      </c>
      <c r="E42" s="45" t="s">
        <v>400</v>
      </c>
      <c r="F42" s="131">
        <v>899.8</v>
      </c>
      <c r="G42" s="45" t="s">
        <v>135</v>
      </c>
      <c r="H42" s="321">
        <f>IF(F42&lt;&gt;0,M27/F42,0)</f>
        <v>0</v>
      </c>
      <c r="I42" s="321"/>
      <c r="J42" s="321"/>
      <c r="K42" s="39"/>
      <c r="L42" s="45" t="s">
        <v>136</v>
      </c>
      <c r="M42" s="39"/>
      <c r="N42" s="321">
        <f>IF(F42&lt;&gt;0,M32/F42,0)</f>
        <v>0</v>
      </c>
      <c r="O42" s="321"/>
      <c r="P42" s="321"/>
      <c r="Q42" s="39"/>
      <c r="R42" s="40"/>
      <c r="AY42" s="21" t="s">
        <v>137</v>
      </c>
    </row>
    <row r="43" spans="2:51" s="1" customFormat="1" ht="14.4" customHeight="1">
      <c r="B43" s="38"/>
      <c r="C43" s="39"/>
      <c r="D43" s="45" t="s">
        <v>401</v>
      </c>
      <c r="E43" s="45" t="s">
        <v>402</v>
      </c>
      <c r="F43" s="131">
        <v>2025</v>
      </c>
      <c r="G43" s="45" t="s">
        <v>403</v>
      </c>
      <c r="H43" s="321">
        <f>IF(F43&lt;&gt;0,M27/F43,0)</f>
        <v>0</v>
      </c>
      <c r="I43" s="321"/>
      <c r="J43" s="321"/>
      <c r="K43" s="39"/>
      <c r="L43" s="45" t="s">
        <v>404</v>
      </c>
      <c r="M43" s="39"/>
      <c r="N43" s="321">
        <f>IF(F43&lt;&gt;0,M32/F43,0)</f>
        <v>0</v>
      </c>
      <c r="O43" s="321"/>
      <c r="P43" s="321"/>
      <c r="Q43" s="39"/>
      <c r="R43" s="40"/>
      <c r="AY43" s="21" t="s">
        <v>137</v>
      </c>
    </row>
    <row r="44" spans="2:51" s="1" customFormat="1" ht="14.4" customHeight="1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40"/>
    </row>
    <row r="45" spans="2:51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51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51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51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4.4">
      <c r="B50" s="38"/>
      <c r="C50" s="39"/>
      <c r="D50" s="53" t="s">
        <v>62</v>
      </c>
      <c r="E50" s="54"/>
      <c r="F50" s="54"/>
      <c r="G50" s="54"/>
      <c r="H50" s="55"/>
      <c r="I50" s="39"/>
      <c r="J50" s="53" t="s">
        <v>63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4.4">
      <c r="B59" s="38"/>
      <c r="C59" s="39"/>
      <c r="D59" s="58" t="s">
        <v>64</v>
      </c>
      <c r="E59" s="59"/>
      <c r="F59" s="59"/>
      <c r="G59" s="60" t="s">
        <v>65</v>
      </c>
      <c r="H59" s="61"/>
      <c r="I59" s="39"/>
      <c r="J59" s="58" t="s">
        <v>64</v>
      </c>
      <c r="K59" s="59"/>
      <c r="L59" s="59"/>
      <c r="M59" s="59"/>
      <c r="N59" s="60" t="s">
        <v>65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4.4">
      <c r="B61" s="38"/>
      <c r="C61" s="39"/>
      <c r="D61" s="53" t="s">
        <v>66</v>
      </c>
      <c r="E61" s="54"/>
      <c r="F61" s="54"/>
      <c r="G61" s="54"/>
      <c r="H61" s="55"/>
      <c r="I61" s="39"/>
      <c r="J61" s="53" t="s">
        <v>67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 ht="14.4">
      <c r="B70" s="38"/>
      <c r="C70" s="39"/>
      <c r="D70" s="58" t="s">
        <v>64</v>
      </c>
      <c r="E70" s="59"/>
      <c r="F70" s="59"/>
      <c r="G70" s="60" t="s">
        <v>65</v>
      </c>
      <c r="H70" s="61"/>
      <c r="I70" s="39"/>
      <c r="J70" s="58" t="s">
        <v>64</v>
      </c>
      <c r="K70" s="59"/>
      <c r="L70" s="59"/>
      <c r="M70" s="59"/>
      <c r="N70" s="60" t="s">
        <v>65</v>
      </c>
      <c r="O70" s="59"/>
      <c r="P70" s="61"/>
      <c r="Q70" s="39"/>
      <c r="R70" s="40"/>
    </row>
    <row r="71" spans="2:21" s="1" customFormat="1" ht="14.4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4"/>
    </row>
    <row r="76" spans="2:21" s="1" customFormat="1" ht="36.9" customHeight="1">
      <c r="B76" s="38"/>
      <c r="C76" s="256" t="s">
        <v>138</v>
      </c>
      <c r="D76" s="257"/>
      <c r="E76" s="257"/>
      <c r="F76" s="257"/>
      <c r="G76" s="257"/>
      <c r="H76" s="257"/>
      <c r="I76" s="257"/>
      <c r="J76" s="257"/>
      <c r="K76" s="257"/>
      <c r="L76" s="257"/>
      <c r="M76" s="257"/>
      <c r="N76" s="257"/>
      <c r="O76" s="257"/>
      <c r="P76" s="257"/>
      <c r="Q76" s="257"/>
      <c r="R76" s="40"/>
      <c r="T76" s="135"/>
      <c r="U76" s="135"/>
    </row>
    <row r="77" spans="2:21" s="1" customFormat="1" ht="6.9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5"/>
      <c r="U77" s="135"/>
    </row>
    <row r="78" spans="2:21" s="1" customFormat="1" ht="30" customHeight="1">
      <c r="B78" s="38"/>
      <c r="C78" s="33" t="s">
        <v>20</v>
      </c>
      <c r="D78" s="39"/>
      <c r="E78" s="39"/>
      <c r="F78" s="312" t="str">
        <f>F6</f>
        <v>Rekonstrukce turistického chodníku ,,Růžová hora - Sněžka´´</v>
      </c>
      <c r="G78" s="313"/>
      <c r="H78" s="313"/>
      <c r="I78" s="313"/>
      <c r="J78" s="313"/>
      <c r="K78" s="313"/>
      <c r="L78" s="313"/>
      <c r="M78" s="313"/>
      <c r="N78" s="313"/>
      <c r="O78" s="313"/>
      <c r="P78" s="313"/>
      <c r="Q78" s="39"/>
      <c r="R78" s="40"/>
      <c r="T78" s="135"/>
      <c r="U78" s="135"/>
    </row>
    <row r="79" spans="2:21" s="1" customFormat="1" ht="36.9" customHeight="1">
      <c r="B79" s="38"/>
      <c r="C79" s="72" t="s">
        <v>130</v>
      </c>
      <c r="D79" s="39"/>
      <c r="E79" s="39"/>
      <c r="F79" s="258" t="str">
        <f>F7</f>
        <v>15-02-4 - Úsek III. - Schody na Sněžku</v>
      </c>
      <c r="G79" s="311"/>
      <c r="H79" s="311"/>
      <c r="I79" s="311"/>
      <c r="J79" s="311"/>
      <c r="K79" s="311"/>
      <c r="L79" s="311"/>
      <c r="M79" s="311"/>
      <c r="N79" s="311"/>
      <c r="O79" s="311"/>
      <c r="P79" s="311"/>
      <c r="Q79" s="39"/>
      <c r="R79" s="40"/>
      <c r="T79" s="135"/>
      <c r="U79" s="135"/>
    </row>
    <row r="80" spans="2:21" s="1" customFormat="1" ht="6.9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5"/>
      <c r="U80" s="135"/>
    </row>
    <row r="81" spans="2:47" s="1" customFormat="1" ht="18" customHeight="1">
      <c r="B81" s="38"/>
      <c r="C81" s="33" t="s">
        <v>28</v>
      </c>
      <c r="D81" s="39"/>
      <c r="E81" s="39"/>
      <c r="F81" s="31" t="str">
        <f>F9</f>
        <v>k.ú. Hor.Malá Úpa a Pec pod Sn.</v>
      </c>
      <c r="G81" s="39"/>
      <c r="H81" s="39"/>
      <c r="I81" s="39"/>
      <c r="J81" s="39"/>
      <c r="K81" s="33" t="s">
        <v>30</v>
      </c>
      <c r="L81" s="39"/>
      <c r="M81" s="308" t="str">
        <f>IF(O9="","",O9)</f>
        <v>13. 8. 2017</v>
      </c>
      <c r="N81" s="308"/>
      <c r="O81" s="308"/>
      <c r="P81" s="308"/>
      <c r="Q81" s="39"/>
      <c r="R81" s="40"/>
      <c r="T81" s="135"/>
      <c r="U81" s="135"/>
    </row>
    <row r="82" spans="2:47" s="1" customFormat="1" ht="6.9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5"/>
      <c r="U82" s="135"/>
    </row>
    <row r="83" spans="2:47" s="1" customFormat="1" ht="13.2">
      <c r="B83" s="38"/>
      <c r="C83" s="33" t="s">
        <v>34</v>
      </c>
      <c r="D83" s="39"/>
      <c r="E83" s="39"/>
      <c r="F83" s="31" t="str">
        <f>E12</f>
        <v>Správa Krkonošského národního parku Vrchlabí</v>
      </c>
      <c r="G83" s="39"/>
      <c r="H83" s="39"/>
      <c r="I83" s="39"/>
      <c r="J83" s="39"/>
      <c r="K83" s="33" t="s">
        <v>41</v>
      </c>
      <c r="L83" s="39"/>
      <c r="M83" s="267" t="str">
        <f>E18</f>
        <v>Ing. Petr Vopata - PROLIS</v>
      </c>
      <c r="N83" s="267"/>
      <c r="O83" s="267"/>
      <c r="P83" s="267"/>
      <c r="Q83" s="267"/>
      <c r="R83" s="40"/>
      <c r="T83" s="135"/>
      <c r="U83" s="135"/>
    </row>
    <row r="84" spans="2:47" s="1" customFormat="1" ht="14.4" customHeight="1">
      <c r="B84" s="38"/>
      <c r="C84" s="33" t="s">
        <v>39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44</v>
      </c>
      <c r="L84" s="39"/>
      <c r="M84" s="267" t="str">
        <f>E21</f>
        <v>Ing. Petr Vopata</v>
      </c>
      <c r="N84" s="267"/>
      <c r="O84" s="267"/>
      <c r="P84" s="267"/>
      <c r="Q84" s="267"/>
      <c r="R84" s="40"/>
      <c r="T84" s="135"/>
      <c r="U84" s="135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5"/>
      <c r="U85" s="135"/>
    </row>
    <row r="86" spans="2:47" s="1" customFormat="1" ht="29.25" customHeight="1">
      <c r="B86" s="38"/>
      <c r="C86" s="318" t="s">
        <v>139</v>
      </c>
      <c r="D86" s="319"/>
      <c r="E86" s="319"/>
      <c r="F86" s="319"/>
      <c r="G86" s="319"/>
      <c r="H86" s="318" t="s">
        <v>140</v>
      </c>
      <c r="I86" s="320"/>
      <c r="J86" s="320"/>
      <c r="K86" s="318" t="s">
        <v>141</v>
      </c>
      <c r="L86" s="319"/>
      <c r="M86" s="318" t="s">
        <v>142</v>
      </c>
      <c r="N86" s="319"/>
      <c r="O86" s="319"/>
      <c r="P86" s="319"/>
      <c r="Q86" s="319"/>
      <c r="R86" s="40"/>
      <c r="T86" s="135"/>
      <c r="U86" s="135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5"/>
      <c r="U87" s="135"/>
    </row>
    <row r="88" spans="2:47" s="1" customFormat="1" ht="29.25" customHeight="1">
      <c r="B88" s="38"/>
      <c r="C88" s="136" t="s">
        <v>143</v>
      </c>
      <c r="D88" s="39"/>
      <c r="E88" s="39"/>
      <c r="F88" s="39"/>
      <c r="G88" s="39"/>
      <c r="H88" s="232">
        <f>W129</f>
        <v>0</v>
      </c>
      <c r="I88" s="311"/>
      <c r="J88" s="311"/>
      <c r="K88" s="232">
        <f>X129</f>
        <v>0</v>
      </c>
      <c r="L88" s="311"/>
      <c r="M88" s="232">
        <f>M129</f>
        <v>0</v>
      </c>
      <c r="N88" s="315"/>
      <c r="O88" s="315"/>
      <c r="P88" s="315"/>
      <c r="Q88" s="315"/>
      <c r="R88" s="40"/>
      <c r="T88" s="135"/>
      <c r="U88" s="135"/>
      <c r="AU88" s="21" t="s">
        <v>144</v>
      </c>
    </row>
    <row r="89" spans="2:47" s="6" customFormat="1" ht="24.9" customHeight="1">
      <c r="B89" s="137"/>
      <c r="C89" s="138"/>
      <c r="D89" s="139" t="s">
        <v>145</v>
      </c>
      <c r="E89" s="138"/>
      <c r="F89" s="138"/>
      <c r="G89" s="138"/>
      <c r="H89" s="285">
        <f>W130</f>
        <v>0</v>
      </c>
      <c r="I89" s="314"/>
      <c r="J89" s="314"/>
      <c r="K89" s="285">
        <f>X130</f>
        <v>0</v>
      </c>
      <c r="L89" s="314"/>
      <c r="M89" s="285">
        <f>M130</f>
        <v>0</v>
      </c>
      <c r="N89" s="314"/>
      <c r="O89" s="314"/>
      <c r="P89" s="314"/>
      <c r="Q89" s="314"/>
      <c r="R89" s="140"/>
      <c r="T89" s="141"/>
      <c r="U89" s="141"/>
    </row>
    <row r="90" spans="2:47" s="7" customFormat="1" ht="19.95" customHeight="1">
      <c r="B90" s="142"/>
      <c r="C90" s="143"/>
      <c r="D90" s="110" t="s">
        <v>146</v>
      </c>
      <c r="E90" s="143"/>
      <c r="F90" s="143"/>
      <c r="G90" s="143"/>
      <c r="H90" s="237">
        <f>W131</f>
        <v>0</v>
      </c>
      <c r="I90" s="317"/>
      <c r="J90" s="317"/>
      <c r="K90" s="237">
        <f>X131</f>
        <v>0</v>
      </c>
      <c r="L90" s="317"/>
      <c r="M90" s="237">
        <f>M131</f>
        <v>0</v>
      </c>
      <c r="N90" s="317"/>
      <c r="O90" s="317"/>
      <c r="P90" s="317"/>
      <c r="Q90" s="317"/>
      <c r="R90" s="144"/>
      <c r="T90" s="145"/>
      <c r="U90" s="145"/>
    </row>
    <row r="91" spans="2:47" s="7" customFormat="1" ht="19.95" customHeight="1">
      <c r="B91" s="142"/>
      <c r="C91" s="143"/>
      <c r="D91" s="110" t="s">
        <v>147</v>
      </c>
      <c r="E91" s="143"/>
      <c r="F91" s="143"/>
      <c r="G91" s="143"/>
      <c r="H91" s="237">
        <f>W175</f>
        <v>0</v>
      </c>
      <c r="I91" s="317"/>
      <c r="J91" s="317"/>
      <c r="K91" s="237">
        <f>X175</f>
        <v>0</v>
      </c>
      <c r="L91" s="317"/>
      <c r="M91" s="237">
        <f>M175</f>
        <v>0</v>
      </c>
      <c r="N91" s="317"/>
      <c r="O91" s="317"/>
      <c r="P91" s="317"/>
      <c r="Q91" s="317"/>
      <c r="R91" s="144"/>
      <c r="T91" s="145"/>
      <c r="U91" s="145"/>
    </row>
    <row r="92" spans="2:47" s="7" customFormat="1" ht="19.95" customHeight="1">
      <c r="B92" s="142"/>
      <c r="C92" s="143"/>
      <c r="D92" s="110" t="s">
        <v>148</v>
      </c>
      <c r="E92" s="143"/>
      <c r="F92" s="143"/>
      <c r="G92" s="143"/>
      <c r="H92" s="237">
        <f>W180</f>
        <v>0</v>
      </c>
      <c r="I92" s="317"/>
      <c r="J92" s="317"/>
      <c r="K92" s="237">
        <f>X180</f>
        <v>0</v>
      </c>
      <c r="L92" s="317"/>
      <c r="M92" s="237">
        <f>M180</f>
        <v>0</v>
      </c>
      <c r="N92" s="317"/>
      <c r="O92" s="317"/>
      <c r="P92" s="317"/>
      <c r="Q92" s="317"/>
      <c r="R92" s="144"/>
      <c r="T92" s="145"/>
      <c r="U92" s="145"/>
    </row>
    <row r="93" spans="2:47" s="7" customFormat="1" ht="19.95" customHeight="1">
      <c r="B93" s="142"/>
      <c r="C93" s="143"/>
      <c r="D93" s="110" t="s">
        <v>149</v>
      </c>
      <c r="E93" s="143"/>
      <c r="F93" s="143"/>
      <c r="G93" s="143"/>
      <c r="H93" s="237">
        <f>W187</f>
        <v>0</v>
      </c>
      <c r="I93" s="317"/>
      <c r="J93" s="317"/>
      <c r="K93" s="237">
        <f>X187</f>
        <v>0</v>
      </c>
      <c r="L93" s="317"/>
      <c r="M93" s="237">
        <f>M187</f>
        <v>0</v>
      </c>
      <c r="N93" s="317"/>
      <c r="O93" s="317"/>
      <c r="P93" s="317"/>
      <c r="Q93" s="317"/>
      <c r="R93" s="144"/>
      <c r="T93" s="145"/>
      <c r="U93" s="145"/>
    </row>
    <row r="94" spans="2:47" s="7" customFormat="1" ht="19.95" customHeight="1">
      <c r="B94" s="142"/>
      <c r="C94" s="143"/>
      <c r="D94" s="110" t="s">
        <v>150</v>
      </c>
      <c r="E94" s="143"/>
      <c r="F94" s="143"/>
      <c r="G94" s="143"/>
      <c r="H94" s="237">
        <f>W215</f>
        <v>0</v>
      </c>
      <c r="I94" s="317"/>
      <c r="J94" s="317"/>
      <c r="K94" s="237">
        <f>X215</f>
        <v>0</v>
      </c>
      <c r="L94" s="317"/>
      <c r="M94" s="237">
        <f>M215</f>
        <v>0</v>
      </c>
      <c r="N94" s="317"/>
      <c r="O94" s="317"/>
      <c r="P94" s="317"/>
      <c r="Q94" s="317"/>
      <c r="R94" s="144"/>
      <c r="T94" s="145"/>
      <c r="U94" s="145"/>
    </row>
    <row r="95" spans="2:47" s="7" customFormat="1" ht="19.95" customHeight="1">
      <c r="B95" s="142"/>
      <c r="C95" s="143"/>
      <c r="D95" s="110" t="s">
        <v>473</v>
      </c>
      <c r="E95" s="143"/>
      <c r="F95" s="143"/>
      <c r="G95" s="143"/>
      <c r="H95" s="237">
        <f>W222</f>
        <v>0</v>
      </c>
      <c r="I95" s="317"/>
      <c r="J95" s="317"/>
      <c r="K95" s="237">
        <f>X222</f>
        <v>0</v>
      </c>
      <c r="L95" s="317"/>
      <c r="M95" s="237">
        <f>M222</f>
        <v>0</v>
      </c>
      <c r="N95" s="317"/>
      <c r="O95" s="317"/>
      <c r="P95" s="317"/>
      <c r="Q95" s="317"/>
      <c r="R95" s="144"/>
      <c r="T95" s="145"/>
      <c r="U95" s="145"/>
    </row>
    <row r="96" spans="2:47" s="7" customFormat="1" ht="19.95" customHeight="1">
      <c r="B96" s="142"/>
      <c r="C96" s="143"/>
      <c r="D96" s="110" t="s">
        <v>151</v>
      </c>
      <c r="E96" s="143"/>
      <c r="F96" s="143"/>
      <c r="G96" s="143"/>
      <c r="H96" s="237">
        <f>W235</f>
        <v>0</v>
      </c>
      <c r="I96" s="317"/>
      <c r="J96" s="317"/>
      <c r="K96" s="237">
        <f>X235</f>
        <v>0</v>
      </c>
      <c r="L96" s="317"/>
      <c r="M96" s="237">
        <f>M235</f>
        <v>0</v>
      </c>
      <c r="N96" s="317"/>
      <c r="O96" s="317"/>
      <c r="P96" s="317"/>
      <c r="Q96" s="317"/>
      <c r="R96" s="144"/>
      <c r="T96" s="145"/>
      <c r="U96" s="145"/>
    </row>
    <row r="97" spans="2:65" s="6" customFormat="1" ht="24.9" customHeight="1">
      <c r="B97" s="137"/>
      <c r="C97" s="138"/>
      <c r="D97" s="139" t="s">
        <v>152</v>
      </c>
      <c r="E97" s="138"/>
      <c r="F97" s="138"/>
      <c r="G97" s="138"/>
      <c r="H97" s="285">
        <f>W241</f>
        <v>0</v>
      </c>
      <c r="I97" s="314"/>
      <c r="J97" s="314"/>
      <c r="K97" s="285">
        <f>X241</f>
        <v>0</v>
      </c>
      <c r="L97" s="314"/>
      <c r="M97" s="285">
        <f>M241</f>
        <v>0</v>
      </c>
      <c r="N97" s="314"/>
      <c r="O97" s="314"/>
      <c r="P97" s="314"/>
      <c r="Q97" s="314"/>
      <c r="R97" s="140"/>
      <c r="T97" s="141"/>
      <c r="U97" s="141"/>
    </row>
    <row r="98" spans="2:65" s="7" customFormat="1" ht="19.95" customHeight="1">
      <c r="B98" s="142"/>
      <c r="C98" s="143"/>
      <c r="D98" s="110" t="s">
        <v>153</v>
      </c>
      <c r="E98" s="143"/>
      <c r="F98" s="143"/>
      <c r="G98" s="143"/>
      <c r="H98" s="237">
        <f>W242</f>
        <v>0</v>
      </c>
      <c r="I98" s="317"/>
      <c r="J98" s="317"/>
      <c r="K98" s="237">
        <f>X242</f>
        <v>0</v>
      </c>
      <c r="L98" s="317"/>
      <c r="M98" s="237">
        <f>M242</f>
        <v>0</v>
      </c>
      <c r="N98" s="317"/>
      <c r="O98" s="317"/>
      <c r="P98" s="317"/>
      <c r="Q98" s="317"/>
      <c r="R98" s="144"/>
      <c r="T98" s="145"/>
      <c r="U98" s="145"/>
    </row>
    <row r="99" spans="2:65" s="7" customFormat="1" ht="19.95" customHeight="1">
      <c r="B99" s="142"/>
      <c r="C99" s="143"/>
      <c r="D99" s="110" t="s">
        <v>154</v>
      </c>
      <c r="E99" s="143"/>
      <c r="F99" s="143"/>
      <c r="G99" s="143"/>
      <c r="H99" s="237">
        <f>W250</f>
        <v>0</v>
      </c>
      <c r="I99" s="317"/>
      <c r="J99" s="317"/>
      <c r="K99" s="237">
        <f>X250</f>
        <v>0</v>
      </c>
      <c r="L99" s="317"/>
      <c r="M99" s="237">
        <f>M250</f>
        <v>0</v>
      </c>
      <c r="N99" s="317"/>
      <c r="O99" s="317"/>
      <c r="P99" s="317"/>
      <c r="Q99" s="317"/>
      <c r="R99" s="144"/>
      <c r="T99" s="145"/>
      <c r="U99" s="145"/>
    </row>
    <row r="100" spans="2:65" s="7" customFormat="1" ht="19.95" customHeight="1">
      <c r="B100" s="142"/>
      <c r="C100" s="143"/>
      <c r="D100" s="110" t="s">
        <v>155</v>
      </c>
      <c r="E100" s="143"/>
      <c r="F100" s="143"/>
      <c r="G100" s="143"/>
      <c r="H100" s="237">
        <f>W253</f>
        <v>0</v>
      </c>
      <c r="I100" s="317"/>
      <c r="J100" s="317"/>
      <c r="K100" s="237">
        <f>X253</f>
        <v>0</v>
      </c>
      <c r="L100" s="317"/>
      <c r="M100" s="237">
        <f>M253</f>
        <v>0</v>
      </c>
      <c r="N100" s="317"/>
      <c r="O100" s="317"/>
      <c r="P100" s="317"/>
      <c r="Q100" s="317"/>
      <c r="R100" s="144"/>
      <c r="T100" s="145"/>
      <c r="U100" s="145"/>
    </row>
    <row r="101" spans="2:65" s="7" customFormat="1" ht="19.95" customHeight="1">
      <c r="B101" s="142"/>
      <c r="C101" s="143"/>
      <c r="D101" s="110" t="s">
        <v>156</v>
      </c>
      <c r="E101" s="143"/>
      <c r="F101" s="143"/>
      <c r="G101" s="143"/>
      <c r="H101" s="237">
        <f>W257</f>
        <v>0</v>
      </c>
      <c r="I101" s="317"/>
      <c r="J101" s="317"/>
      <c r="K101" s="237">
        <f>X257</f>
        <v>0</v>
      </c>
      <c r="L101" s="317"/>
      <c r="M101" s="237">
        <f>M257</f>
        <v>0</v>
      </c>
      <c r="N101" s="317"/>
      <c r="O101" s="317"/>
      <c r="P101" s="317"/>
      <c r="Q101" s="317"/>
      <c r="R101" s="144"/>
      <c r="T101" s="145"/>
      <c r="U101" s="145"/>
    </row>
    <row r="102" spans="2:65" s="6" customFormat="1" ht="21.75" customHeight="1">
      <c r="B102" s="137"/>
      <c r="C102" s="138"/>
      <c r="D102" s="139" t="s">
        <v>157</v>
      </c>
      <c r="E102" s="138"/>
      <c r="F102" s="138"/>
      <c r="G102" s="138"/>
      <c r="H102" s="284">
        <f>W264</f>
        <v>0</v>
      </c>
      <c r="I102" s="314"/>
      <c r="J102" s="314"/>
      <c r="K102" s="284">
        <f>X264</f>
        <v>0</v>
      </c>
      <c r="L102" s="314"/>
      <c r="M102" s="284">
        <f>M264</f>
        <v>0</v>
      </c>
      <c r="N102" s="314"/>
      <c r="O102" s="314"/>
      <c r="P102" s="314"/>
      <c r="Q102" s="314"/>
      <c r="R102" s="140"/>
      <c r="T102" s="141"/>
      <c r="U102" s="141"/>
    </row>
    <row r="103" spans="2:65" s="1" customFormat="1" ht="21.75" customHeight="1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40"/>
      <c r="T103" s="135"/>
      <c r="U103" s="135"/>
    </row>
    <row r="104" spans="2:65" s="1" customFormat="1" ht="29.25" customHeight="1">
      <c r="B104" s="38"/>
      <c r="C104" s="136" t="s">
        <v>158</v>
      </c>
      <c r="D104" s="39"/>
      <c r="E104" s="39"/>
      <c r="F104" s="39"/>
      <c r="G104" s="39"/>
      <c r="H104" s="39"/>
      <c r="I104" s="39"/>
      <c r="J104" s="39"/>
      <c r="K104" s="39"/>
      <c r="L104" s="39"/>
      <c r="M104" s="315">
        <f>ROUND(M105+M106+M107+M108+M109+M110,2)</f>
        <v>0</v>
      </c>
      <c r="N104" s="316"/>
      <c r="O104" s="316"/>
      <c r="P104" s="316"/>
      <c r="Q104" s="316"/>
      <c r="R104" s="40"/>
      <c r="T104" s="146"/>
      <c r="U104" s="147" t="s">
        <v>52</v>
      </c>
    </row>
    <row r="105" spans="2:65" s="1" customFormat="1" ht="18" customHeight="1">
      <c r="B105" s="38"/>
      <c r="C105" s="39"/>
      <c r="D105" s="234" t="s">
        <v>159</v>
      </c>
      <c r="E105" s="235"/>
      <c r="F105" s="235"/>
      <c r="G105" s="235"/>
      <c r="H105" s="235"/>
      <c r="I105" s="39"/>
      <c r="J105" s="39"/>
      <c r="K105" s="39"/>
      <c r="L105" s="39"/>
      <c r="M105" s="236">
        <f>ROUND(M88*T105,2)</f>
        <v>0</v>
      </c>
      <c r="N105" s="237"/>
      <c r="O105" s="237"/>
      <c r="P105" s="237"/>
      <c r="Q105" s="237"/>
      <c r="R105" s="40"/>
      <c r="S105" s="148"/>
      <c r="T105" s="149"/>
      <c r="U105" s="150" t="s">
        <v>53</v>
      </c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2" t="s">
        <v>160</v>
      </c>
      <c r="AZ105" s="151"/>
      <c r="BA105" s="151"/>
      <c r="BB105" s="151"/>
      <c r="BC105" s="151"/>
      <c r="BD105" s="151"/>
      <c r="BE105" s="153">
        <f t="shared" ref="BE105:BE110" si="0">IF(U105="základní",M105,0)</f>
        <v>0</v>
      </c>
      <c r="BF105" s="153">
        <f t="shared" ref="BF105:BF110" si="1">IF(U105="snížená",M105,0)</f>
        <v>0</v>
      </c>
      <c r="BG105" s="153">
        <f t="shared" ref="BG105:BG110" si="2">IF(U105="zákl. přenesená",M105,0)</f>
        <v>0</v>
      </c>
      <c r="BH105" s="153">
        <f t="shared" ref="BH105:BH110" si="3">IF(U105="sníž. přenesená",M105,0)</f>
        <v>0</v>
      </c>
      <c r="BI105" s="153">
        <f t="shared" ref="BI105:BI110" si="4">IF(U105="nulová",M105,0)</f>
        <v>0</v>
      </c>
      <c r="BJ105" s="152" t="s">
        <v>27</v>
      </c>
      <c r="BK105" s="151"/>
      <c r="BL105" s="151"/>
      <c r="BM105" s="151"/>
    </row>
    <row r="106" spans="2:65" s="1" customFormat="1" ht="18" customHeight="1">
      <c r="B106" s="38"/>
      <c r="C106" s="39"/>
      <c r="D106" s="234" t="s">
        <v>161</v>
      </c>
      <c r="E106" s="235"/>
      <c r="F106" s="235"/>
      <c r="G106" s="235"/>
      <c r="H106" s="235"/>
      <c r="I106" s="39"/>
      <c r="J106" s="39"/>
      <c r="K106" s="39"/>
      <c r="L106" s="39"/>
      <c r="M106" s="236">
        <f>ROUND(M88*T106,2)</f>
        <v>0</v>
      </c>
      <c r="N106" s="237"/>
      <c r="O106" s="237"/>
      <c r="P106" s="237"/>
      <c r="Q106" s="237"/>
      <c r="R106" s="40"/>
      <c r="S106" s="148"/>
      <c r="T106" s="149"/>
      <c r="U106" s="150" t="s">
        <v>53</v>
      </c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2" t="s">
        <v>160</v>
      </c>
      <c r="AZ106" s="151"/>
      <c r="BA106" s="151"/>
      <c r="BB106" s="151"/>
      <c r="BC106" s="151"/>
      <c r="BD106" s="151"/>
      <c r="BE106" s="153">
        <f t="shared" si="0"/>
        <v>0</v>
      </c>
      <c r="BF106" s="153">
        <f t="shared" si="1"/>
        <v>0</v>
      </c>
      <c r="BG106" s="153">
        <f t="shared" si="2"/>
        <v>0</v>
      </c>
      <c r="BH106" s="153">
        <f t="shared" si="3"/>
        <v>0</v>
      </c>
      <c r="BI106" s="153">
        <f t="shared" si="4"/>
        <v>0</v>
      </c>
      <c r="BJ106" s="152" t="s">
        <v>27</v>
      </c>
      <c r="BK106" s="151"/>
      <c r="BL106" s="151"/>
      <c r="BM106" s="151"/>
    </row>
    <row r="107" spans="2:65" s="1" customFormat="1" ht="18" customHeight="1">
      <c r="B107" s="38"/>
      <c r="C107" s="39"/>
      <c r="D107" s="234" t="s">
        <v>162</v>
      </c>
      <c r="E107" s="235"/>
      <c r="F107" s="235"/>
      <c r="G107" s="235"/>
      <c r="H107" s="235"/>
      <c r="I107" s="39"/>
      <c r="J107" s="39"/>
      <c r="K107" s="39"/>
      <c r="L107" s="39"/>
      <c r="M107" s="236">
        <f>ROUND(M88*T107,2)</f>
        <v>0</v>
      </c>
      <c r="N107" s="237"/>
      <c r="O107" s="237"/>
      <c r="P107" s="237"/>
      <c r="Q107" s="237"/>
      <c r="R107" s="40"/>
      <c r="S107" s="148"/>
      <c r="T107" s="149"/>
      <c r="U107" s="150" t="s">
        <v>53</v>
      </c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2" t="s">
        <v>160</v>
      </c>
      <c r="AZ107" s="151"/>
      <c r="BA107" s="151"/>
      <c r="BB107" s="151"/>
      <c r="BC107" s="151"/>
      <c r="BD107" s="151"/>
      <c r="BE107" s="153">
        <f t="shared" si="0"/>
        <v>0</v>
      </c>
      <c r="BF107" s="153">
        <f t="shared" si="1"/>
        <v>0</v>
      </c>
      <c r="BG107" s="153">
        <f t="shared" si="2"/>
        <v>0</v>
      </c>
      <c r="BH107" s="153">
        <f t="shared" si="3"/>
        <v>0</v>
      </c>
      <c r="BI107" s="153">
        <f t="shared" si="4"/>
        <v>0</v>
      </c>
      <c r="BJ107" s="152" t="s">
        <v>27</v>
      </c>
      <c r="BK107" s="151"/>
      <c r="BL107" s="151"/>
      <c r="BM107" s="151"/>
    </row>
    <row r="108" spans="2:65" s="1" customFormat="1" ht="18" customHeight="1">
      <c r="B108" s="38"/>
      <c r="C108" s="39"/>
      <c r="D108" s="234" t="s">
        <v>163</v>
      </c>
      <c r="E108" s="235"/>
      <c r="F108" s="235"/>
      <c r="G108" s="235"/>
      <c r="H108" s="235"/>
      <c r="I108" s="39"/>
      <c r="J108" s="39"/>
      <c r="K108" s="39"/>
      <c r="L108" s="39"/>
      <c r="M108" s="236">
        <f>ROUND(M88*T108,2)</f>
        <v>0</v>
      </c>
      <c r="N108" s="237"/>
      <c r="O108" s="237"/>
      <c r="P108" s="237"/>
      <c r="Q108" s="237"/>
      <c r="R108" s="40"/>
      <c r="S108" s="148"/>
      <c r="T108" s="149"/>
      <c r="U108" s="150" t="s">
        <v>53</v>
      </c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2" t="s">
        <v>160</v>
      </c>
      <c r="AZ108" s="151"/>
      <c r="BA108" s="151"/>
      <c r="BB108" s="151"/>
      <c r="BC108" s="151"/>
      <c r="BD108" s="151"/>
      <c r="BE108" s="153">
        <f t="shared" si="0"/>
        <v>0</v>
      </c>
      <c r="BF108" s="153">
        <f t="shared" si="1"/>
        <v>0</v>
      </c>
      <c r="BG108" s="153">
        <f t="shared" si="2"/>
        <v>0</v>
      </c>
      <c r="BH108" s="153">
        <f t="shared" si="3"/>
        <v>0</v>
      </c>
      <c r="BI108" s="153">
        <f t="shared" si="4"/>
        <v>0</v>
      </c>
      <c r="BJ108" s="152" t="s">
        <v>27</v>
      </c>
      <c r="BK108" s="151"/>
      <c r="BL108" s="151"/>
      <c r="BM108" s="151"/>
    </row>
    <row r="109" spans="2:65" s="1" customFormat="1" ht="18" customHeight="1">
      <c r="B109" s="38"/>
      <c r="C109" s="39"/>
      <c r="D109" s="234" t="s">
        <v>164</v>
      </c>
      <c r="E109" s="235"/>
      <c r="F109" s="235"/>
      <c r="G109" s="235"/>
      <c r="H109" s="235"/>
      <c r="I109" s="39"/>
      <c r="J109" s="39"/>
      <c r="K109" s="39"/>
      <c r="L109" s="39"/>
      <c r="M109" s="236">
        <f>ROUND(M88*T109,2)</f>
        <v>0</v>
      </c>
      <c r="N109" s="237"/>
      <c r="O109" s="237"/>
      <c r="P109" s="237"/>
      <c r="Q109" s="237"/>
      <c r="R109" s="40"/>
      <c r="S109" s="148"/>
      <c r="T109" s="149"/>
      <c r="U109" s="150" t="s">
        <v>53</v>
      </c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2" t="s">
        <v>160</v>
      </c>
      <c r="AZ109" s="151"/>
      <c r="BA109" s="151"/>
      <c r="BB109" s="151"/>
      <c r="BC109" s="151"/>
      <c r="BD109" s="151"/>
      <c r="BE109" s="153">
        <f t="shared" si="0"/>
        <v>0</v>
      </c>
      <c r="BF109" s="153">
        <f t="shared" si="1"/>
        <v>0</v>
      </c>
      <c r="BG109" s="153">
        <f t="shared" si="2"/>
        <v>0</v>
      </c>
      <c r="BH109" s="153">
        <f t="shared" si="3"/>
        <v>0</v>
      </c>
      <c r="BI109" s="153">
        <f t="shared" si="4"/>
        <v>0</v>
      </c>
      <c r="BJ109" s="152" t="s">
        <v>27</v>
      </c>
      <c r="BK109" s="151"/>
      <c r="BL109" s="151"/>
      <c r="BM109" s="151"/>
    </row>
    <row r="110" spans="2:65" s="1" customFormat="1" ht="18" customHeight="1">
      <c r="B110" s="38"/>
      <c r="C110" s="39"/>
      <c r="D110" s="110" t="s">
        <v>165</v>
      </c>
      <c r="E110" s="39"/>
      <c r="F110" s="39"/>
      <c r="G110" s="39"/>
      <c r="H110" s="39"/>
      <c r="I110" s="39"/>
      <c r="J110" s="39"/>
      <c r="K110" s="39"/>
      <c r="L110" s="39"/>
      <c r="M110" s="236">
        <f>ROUND(M88*T110,2)</f>
        <v>0</v>
      </c>
      <c r="N110" s="237"/>
      <c r="O110" s="237"/>
      <c r="P110" s="237"/>
      <c r="Q110" s="237"/>
      <c r="R110" s="40"/>
      <c r="S110" s="148"/>
      <c r="T110" s="154"/>
      <c r="U110" s="155" t="s">
        <v>53</v>
      </c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2" t="s">
        <v>166</v>
      </c>
      <c r="AZ110" s="151"/>
      <c r="BA110" s="151"/>
      <c r="BB110" s="151"/>
      <c r="BC110" s="151"/>
      <c r="BD110" s="151"/>
      <c r="BE110" s="153">
        <f t="shared" si="0"/>
        <v>0</v>
      </c>
      <c r="BF110" s="153">
        <f t="shared" si="1"/>
        <v>0</v>
      </c>
      <c r="BG110" s="153">
        <f t="shared" si="2"/>
        <v>0</v>
      </c>
      <c r="BH110" s="153">
        <f t="shared" si="3"/>
        <v>0</v>
      </c>
      <c r="BI110" s="153">
        <f t="shared" si="4"/>
        <v>0</v>
      </c>
      <c r="BJ110" s="152" t="s">
        <v>27</v>
      </c>
      <c r="BK110" s="151"/>
      <c r="BL110" s="151"/>
      <c r="BM110" s="151"/>
    </row>
    <row r="111" spans="2:65" s="1" customForma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  <c r="T111" s="135"/>
      <c r="U111" s="135"/>
    </row>
    <row r="112" spans="2:65" s="1" customFormat="1" ht="29.25" customHeight="1">
      <c r="B112" s="38"/>
      <c r="C112" s="121" t="s">
        <v>122</v>
      </c>
      <c r="D112" s="122"/>
      <c r="E112" s="122"/>
      <c r="F112" s="122"/>
      <c r="G112" s="122"/>
      <c r="H112" s="122"/>
      <c r="I112" s="122"/>
      <c r="J112" s="122"/>
      <c r="K112" s="122"/>
      <c r="L112" s="233">
        <f>ROUND(SUM(M88+M104),2)</f>
        <v>0</v>
      </c>
      <c r="M112" s="233"/>
      <c r="N112" s="233"/>
      <c r="O112" s="233"/>
      <c r="P112" s="233"/>
      <c r="Q112" s="233"/>
      <c r="R112" s="40"/>
      <c r="T112" s="135"/>
      <c r="U112" s="135"/>
    </row>
    <row r="113" spans="2:30" s="1" customFormat="1" ht="6.9" customHeight="1">
      <c r="B113" s="62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4"/>
      <c r="T113" s="135"/>
      <c r="U113" s="135"/>
    </row>
    <row r="117" spans="2:30" s="1" customFormat="1" ht="6.9" customHeight="1"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7"/>
    </row>
    <row r="118" spans="2:30" s="1" customFormat="1" ht="36.9" customHeight="1">
      <c r="B118" s="38"/>
      <c r="C118" s="256" t="s">
        <v>167</v>
      </c>
      <c r="D118" s="311"/>
      <c r="E118" s="311"/>
      <c r="F118" s="311"/>
      <c r="G118" s="311"/>
      <c r="H118" s="311"/>
      <c r="I118" s="311"/>
      <c r="J118" s="311"/>
      <c r="K118" s="311"/>
      <c r="L118" s="311"/>
      <c r="M118" s="311"/>
      <c r="N118" s="311"/>
      <c r="O118" s="311"/>
      <c r="P118" s="311"/>
      <c r="Q118" s="311"/>
      <c r="R118" s="40"/>
    </row>
    <row r="119" spans="2:30" s="1" customFormat="1" ht="6.9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30" s="1" customFormat="1" ht="30" customHeight="1">
      <c r="B120" s="38"/>
      <c r="C120" s="33" t="s">
        <v>20</v>
      </c>
      <c r="D120" s="39"/>
      <c r="E120" s="39"/>
      <c r="F120" s="312" t="str">
        <f>F6</f>
        <v>Rekonstrukce turistického chodníku ,,Růžová hora - Sněžka´´</v>
      </c>
      <c r="G120" s="313"/>
      <c r="H120" s="313"/>
      <c r="I120" s="313"/>
      <c r="J120" s="313"/>
      <c r="K120" s="313"/>
      <c r="L120" s="313"/>
      <c r="M120" s="313"/>
      <c r="N120" s="313"/>
      <c r="O120" s="313"/>
      <c r="P120" s="313"/>
      <c r="Q120" s="39"/>
      <c r="R120" s="40"/>
    </row>
    <row r="121" spans="2:30" s="1" customFormat="1" ht="36.9" customHeight="1">
      <c r="B121" s="38"/>
      <c r="C121" s="72" t="s">
        <v>130</v>
      </c>
      <c r="D121" s="39"/>
      <c r="E121" s="39"/>
      <c r="F121" s="258" t="str">
        <f>F7</f>
        <v>15-02-4 - Úsek III. - Schody na Sněžku</v>
      </c>
      <c r="G121" s="311"/>
      <c r="H121" s="311"/>
      <c r="I121" s="311"/>
      <c r="J121" s="311"/>
      <c r="K121" s="311"/>
      <c r="L121" s="311"/>
      <c r="M121" s="311"/>
      <c r="N121" s="311"/>
      <c r="O121" s="311"/>
      <c r="P121" s="311"/>
      <c r="Q121" s="39"/>
      <c r="R121" s="40"/>
    </row>
    <row r="122" spans="2:30" s="1" customFormat="1" ht="6.9" customHeight="1"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40"/>
    </row>
    <row r="123" spans="2:30" s="1" customFormat="1" ht="18" customHeight="1">
      <c r="B123" s="38"/>
      <c r="C123" s="33" t="s">
        <v>28</v>
      </c>
      <c r="D123" s="39"/>
      <c r="E123" s="39"/>
      <c r="F123" s="31" t="str">
        <f>F9</f>
        <v>k.ú. Hor.Malá Úpa a Pec pod Sn.</v>
      </c>
      <c r="G123" s="39"/>
      <c r="H123" s="39"/>
      <c r="I123" s="39"/>
      <c r="J123" s="39"/>
      <c r="K123" s="33" t="s">
        <v>30</v>
      </c>
      <c r="L123" s="39"/>
      <c r="M123" s="308" t="str">
        <f>IF(O9="","",O9)</f>
        <v>13. 8. 2017</v>
      </c>
      <c r="N123" s="308"/>
      <c r="O123" s="308"/>
      <c r="P123" s="308"/>
      <c r="Q123" s="39"/>
      <c r="R123" s="40"/>
    </row>
    <row r="124" spans="2:30" s="1" customFormat="1" ht="6.9" customHeight="1"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40"/>
    </row>
    <row r="125" spans="2:30" s="1" customFormat="1" ht="13.2">
      <c r="B125" s="38"/>
      <c r="C125" s="33" t="s">
        <v>34</v>
      </c>
      <c r="D125" s="39"/>
      <c r="E125" s="39"/>
      <c r="F125" s="31" t="str">
        <f>E12</f>
        <v>Správa Krkonošského národního parku Vrchlabí</v>
      </c>
      <c r="G125" s="39"/>
      <c r="H125" s="39"/>
      <c r="I125" s="39"/>
      <c r="J125" s="39"/>
      <c r="K125" s="33" t="s">
        <v>41</v>
      </c>
      <c r="L125" s="39"/>
      <c r="M125" s="267" t="str">
        <f>E18</f>
        <v>Ing. Petr Vopata - PROLIS</v>
      </c>
      <c r="N125" s="267"/>
      <c r="O125" s="267"/>
      <c r="P125" s="267"/>
      <c r="Q125" s="267"/>
      <c r="R125" s="40"/>
    </row>
    <row r="126" spans="2:30" s="1" customFormat="1" ht="14.4" customHeight="1">
      <c r="B126" s="38"/>
      <c r="C126" s="33" t="s">
        <v>39</v>
      </c>
      <c r="D126" s="39"/>
      <c r="E126" s="39"/>
      <c r="F126" s="31" t="str">
        <f>IF(E15="","",E15)</f>
        <v>Vyplň údaj</v>
      </c>
      <c r="G126" s="39"/>
      <c r="H126" s="39"/>
      <c r="I126" s="39"/>
      <c r="J126" s="39"/>
      <c r="K126" s="33" t="s">
        <v>44</v>
      </c>
      <c r="L126" s="39"/>
      <c r="M126" s="267" t="str">
        <f>E21</f>
        <v>Ing. Petr Vopata</v>
      </c>
      <c r="N126" s="267"/>
      <c r="O126" s="267"/>
      <c r="P126" s="267"/>
      <c r="Q126" s="267"/>
      <c r="R126" s="40"/>
    </row>
    <row r="127" spans="2:30" s="1" customFormat="1" ht="10.35" customHeight="1"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40"/>
    </row>
    <row r="128" spans="2:30" s="8" customFormat="1" ht="29.25" customHeight="1">
      <c r="B128" s="156"/>
      <c r="C128" s="157" t="s">
        <v>168</v>
      </c>
      <c r="D128" s="158" t="s">
        <v>169</v>
      </c>
      <c r="E128" s="158" t="s">
        <v>70</v>
      </c>
      <c r="F128" s="309" t="s">
        <v>170</v>
      </c>
      <c r="G128" s="309"/>
      <c r="H128" s="309"/>
      <c r="I128" s="309"/>
      <c r="J128" s="158" t="s">
        <v>137</v>
      </c>
      <c r="K128" s="158" t="s">
        <v>171</v>
      </c>
      <c r="L128" s="158" t="s">
        <v>172</v>
      </c>
      <c r="M128" s="309" t="s">
        <v>173</v>
      </c>
      <c r="N128" s="309"/>
      <c r="O128" s="309"/>
      <c r="P128" s="309" t="s">
        <v>142</v>
      </c>
      <c r="Q128" s="310"/>
      <c r="R128" s="159"/>
      <c r="T128" s="83" t="s">
        <v>174</v>
      </c>
      <c r="U128" s="84" t="s">
        <v>52</v>
      </c>
      <c r="V128" s="84" t="s">
        <v>175</v>
      </c>
      <c r="W128" s="84" t="s">
        <v>176</v>
      </c>
      <c r="X128" s="84" t="s">
        <v>177</v>
      </c>
      <c r="Y128" s="84" t="s">
        <v>178</v>
      </c>
      <c r="Z128" s="84" t="s">
        <v>179</v>
      </c>
      <c r="AA128" s="84" t="s">
        <v>180</v>
      </c>
      <c r="AB128" s="84" t="s">
        <v>181</v>
      </c>
      <c r="AC128" s="84" t="s">
        <v>182</v>
      </c>
      <c r="AD128" s="85" t="s">
        <v>183</v>
      </c>
    </row>
    <row r="129" spans="2:65" s="1" customFormat="1" ht="29.25" customHeight="1">
      <c r="B129" s="38"/>
      <c r="C129" s="87" t="s">
        <v>132</v>
      </c>
      <c r="D129" s="39"/>
      <c r="E129" s="39"/>
      <c r="F129" s="39"/>
      <c r="G129" s="39"/>
      <c r="H129" s="39"/>
      <c r="I129" s="39"/>
      <c r="J129" s="39"/>
      <c r="K129" s="39"/>
      <c r="L129" s="39"/>
      <c r="M129" s="282">
        <f>BK129</f>
        <v>0</v>
      </c>
      <c r="N129" s="283"/>
      <c r="O129" s="283"/>
      <c r="P129" s="283"/>
      <c r="Q129" s="283"/>
      <c r="R129" s="40"/>
      <c r="T129" s="86"/>
      <c r="U129" s="54"/>
      <c r="V129" s="54"/>
      <c r="W129" s="160">
        <f>W130+W241+W264</f>
        <v>0</v>
      </c>
      <c r="X129" s="160">
        <f>X130+X241+X264</f>
        <v>0</v>
      </c>
      <c r="Y129" s="54"/>
      <c r="Z129" s="161">
        <f>Z130+Z241+Z264</f>
        <v>0</v>
      </c>
      <c r="AA129" s="54"/>
      <c r="AB129" s="161">
        <f>AB130+AB241+AB264</f>
        <v>603.59499999999991</v>
      </c>
      <c r="AC129" s="54"/>
      <c r="AD129" s="162">
        <f>AD130+AD241+AD264</f>
        <v>0.26</v>
      </c>
      <c r="AT129" s="21" t="s">
        <v>89</v>
      </c>
      <c r="AU129" s="21" t="s">
        <v>144</v>
      </c>
      <c r="BK129" s="163">
        <f>BK130+BK241+BK264</f>
        <v>0</v>
      </c>
    </row>
    <row r="130" spans="2:65" s="9" customFormat="1" ht="37.35" customHeight="1">
      <c r="B130" s="164"/>
      <c r="C130" s="165"/>
      <c r="D130" s="166" t="s">
        <v>145</v>
      </c>
      <c r="E130" s="166"/>
      <c r="F130" s="166"/>
      <c r="G130" s="166"/>
      <c r="H130" s="166"/>
      <c r="I130" s="166"/>
      <c r="J130" s="166"/>
      <c r="K130" s="166"/>
      <c r="L130" s="166"/>
      <c r="M130" s="284">
        <f>BK130</f>
        <v>0</v>
      </c>
      <c r="N130" s="285"/>
      <c r="O130" s="285"/>
      <c r="P130" s="285"/>
      <c r="Q130" s="285"/>
      <c r="R130" s="167"/>
      <c r="T130" s="168"/>
      <c r="U130" s="165"/>
      <c r="V130" s="165"/>
      <c r="W130" s="169">
        <f>W131+W175+W180+W187+W215+W222+W235</f>
        <v>0</v>
      </c>
      <c r="X130" s="169">
        <f>X131+X175+X180+X187+X215+X222+X235</f>
        <v>0</v>
      </c>
      <c r="Y130" s="165"/>
      <c r="Z130" s="170">
        <f>Z131+Z175+Z180+Z187+Z215+Z222+Z235</f>
        <v>0</v>
      </c>
      <c r="AA130" s="165"/>
      <c r="AB130" s="170">
        <f>AB131+AB175+AB180+AB187+AB215+AB222+AB235</f>
        <v>603.59499999999991</v>
      </c>
      <c r="AC130" s="165"/>
      <c r="AD130" s="171">
        <f>AD131+AD175+AD180+AD187+AD215+AD222+AD235</f>
        <v>0.26</v>
      </c>
      <c r="AR130" s="172" t="s">
        <v>27</v>
      </c>
      <c r="AT130" s="173" t="s">
        <v>89</v>
      </c>
      <c r="AU130" s="173" t="s">
        <v>90</v>
      </c>
      <c r="AY130" s="172" t="s">
        <v>184</v>
      </c>
      <c r="BK130" s="174">
        <f>BK131+BK175+BK180+BK187+BK215+BK222+BK235</f>
        <v>0</v>
      </c>
    </row>
    <row r="131" spans="2:65" s="9" customFormat="1" ht="19.95" customHeight="1">
      <c r="B131" s="164"/>
      <c r="C131" s="165"/>
      <c r="D131" s="175" t="s">
        <v>146</v>
      </c>
      <c r="E131" s="175"/>
      <c r="F131" s="175"/>
      <c r="G131" s="175"/>
      <c r="H131" s="175"/>
      <c r="I131" s="175"/>
      <c r="J131" s="175"/>
      <c r="K131" s="175"/>
      <c r="L131" s="175"/>
      <c r="M131" s="286">
        <f>BK131</f>
        <v>0</v>
      </c>
      <c r="N131" s="287"/>
      <c r="O131" s="287"/>
      <c r="P131" s="287"/>
      <c r="Q131" s="287"/>
      <c r="R131" s="167"/>
      <c r="T131" s="168"/>
      <c r="U131" s="165"/>
      <c r="V131" s="165"/>
      <c r="W131" s="169">
        <f>SUM(W132:W174)</f>
        <v>0</v>
      </c>
      <c r="X131" s="169">
        <f>SUM(X132:X174)</f>
        <v>0</v>
      </c>
      <c r="Y131" s="165"/>
      <c r="Z131" s="170">
        <f>SUM(Z132:Z174)</f>
        <v>0</v>
      </c>
      <c r="AA131" s="165"/>
      <c r="AB131" s="170">
        <f>SUM(AB132:AB174)</f>
        <v>1.6300000000000001</v>
      </c>
      <c r="AC131" s="165"/>
      <c r="AD131" s="171">
        <f>SUM(AD132:AD174)</f>
        <v>0</v>
      </c>
      <c r="AR131" s="172" t="s">
        <v>27</v>
      </c>
      <c r="AT131" s="173" t="s">
        <v>89</v>
      </c>
      <c r="AU131" s="173" t="s">
        <v>27</v>
      </c>
      <c r="AY131" s="172" t="s">
        <v>184</v>
      </c>
      <c r="BK131" s="174">
        <f>SUM(BK132:BK174)</f>
        <v>0</v>
      </c>
    </row>
    <row r="132" spans="2:65" s="1" customFormat="1" ht="31.5" customHeight="1">
      <c r="B132" s="38"/>
      <c r="C132" s="176" t="s">
        <v>27</v>
      </c>
      <c r="D132" s="176" t="s">
        <v>185</v>
      </c>
      <c r="E132" s="177" t="s">
        <v>186</v>
      </c>
      <c r="F132" s="298" t="s">
        <v>187</v>
      </c>
      <c r="G132" s="298"/>
      <c r="H132" s="298"/>
      <c r="I132" s="298"/>
      <c r="J132" s="178" t="s">
        <v>188</v>
      </c>
      <c r="K132" s="179">
        <v>104.5</v>
      </c>
      <c r="L132" s="180">
        <v>0</v>
      </c>
      <c r="M132" s="299">
        <v>0</v>
      </c>
      <c r="N132" s="300"/>
      <c r="O132" s="300"/>
      <c r="P132" s="279">
        <f>ROUND(V132*K132,2)</f>
        <v>0</v>
      </c>
      <c r="Q132" s="279"/>
      <c r="R132" s="40"/>
      <c r="T132" s="181" t="s">
        <v>26</v>
      </c>
      <c r="U132" s="47" t="s">
        <v>53</v>
      </c>
      <c r="V132" s="127">
        <f>L132+M132</f>
        <v>0</v>
      </c>
      <c r="W132" s="127">
        <f>ROUND(L132*K132,2)</f>
        <v>0</v>
      </c>
      <c r="X132" s="127">
        <f>ROUND(M132*K132,2)</f>
        <v>0</v>
      </c>
      <c r="Y132" s="39"/>
      <c r="Z132" s="182">
        <f>Y132*K132</f>
        <v>0</v>
      </c>
      <c r="AA132" s="182">
        <v>0</v>
      </c>
      <c r="AB132" s="182">
        <f>AA132*K132</f>
        <v>0</v>
      </c>
      <c r="AC132" s="182">
        <v>0</v>
      </c>
      <c r="AD132" s="183">
        <f>AC132*K132</f>
        <v>0</v>
      </c>
      <c r="AR132" s="21" t="s">
        <v>189</v>
      </c>
      <c r="AT132" s="21" t="s">
        <v>185</v>
      </c>
      <c r="AU132" s="21" t="s">
        <v>128</v>
      </c>
      <c r="AY132" s="21" t="s">
        <v>184</v>
      </c>
      <c r="BE132" s="114">
        <f>IF(U132="základní",P132,0)</f>
        <v>0</v>
      </c>
      <c r="BF132" s="114">
        <f>IF(U132="snížená",P132,0)</f>
        <v>0</v>
      </c>
      <c r="BG132" s="114">
        <f>IF(U132="zákl. přenesená",P132,0)</f>
        <v>0</v>
      </c>
      <c r="BH132" s="114">
        <f>IF(U132="sníž. přenesená",P132,0)</f>
        <v>0</v>
      </c>
      <c r="BI132" s="114">
        <f>IF(U132="nulová",P132,0)</f>
        <v>0</v>
      </c>
      <c r="BJ132" s="21" t="s">
        <v>27</v>
      </c>
      <c r="BK132" s="114">
        <f>ROUND(V132*K132,2)</f>
        <v>0</v>
      </c>
      <c r="BL132" s="21" t="s">
        <v>189</v>
      </c>
      <c r="BM132" s="21" t="s">
        <v>609</v>
      </c>
    </row>
    <row r="133" spans="2:65" s="10" customFormat="1" ht="22.5" customHeight="1">
      <c r="B133" s="184"/>
      <c r="C133" s="185"/>
      <c r="D133" s="185"/>
      <c r="E133" s="186" t="s">
        <v>26</v>
      </c>
      <c r="F133" s="301" t="s">
        <v>610</v>
      </c>
      <c r="G133" s="302"/>
      <c r="H133" s="302"/>
      <c r="I133" s="302"/>
      <c r="J133" s="185"/>
      <c r="K133" s="187">
        <v>104.5</v>
      </c>
      <c r="L133" s="185"/>
      <c r="M133" s="185"/>
      <c r="N133" s="185"/>
      <c r="O133" s="185"/>
      <c r="P133" s="185"/>
      <c r="Q133" s="185"/>
      <c r="R133" s="188"/>
      <c r="T133" s="189"/>
      <c r="U133" s="185"/>
      <c r="V133" s="185"/>
      <c r="W133" s="185"/>
      <c r="X133" s="185"/>
      <c r="Y133" s="185"/>
      <c r="Z133" s="185"/>
      <c r="AA133" s="185"/>
      <c r="AB133" s="185"/>
      <c r="AC133" s="185"/>
      <c r="AD133" s="190"/>
      <c r="AT133" s="191" t="s">
        <v>192</v>
      </c>
      <c r="AU133" s="191" t="s">
        <v>128</v>
      </c>
      <c r="AV133" s="10" t="s">
        <v>128</v>
      </c>
      <c r="AW133" s="10" t="s">
        <v>7</v>
      </c>
      <c r="AX133" s="10" t="s">
        <v>27</v>
      </c>
      <c r="AY133" s="191" t="s">
        <v>184</v>
      </c>
    </row>
    <row r="134" spans="2:65" s="1" customFormat="1" ht="22.5" customHeight="1">
      <c r="B134" s="38"/>
      <c r="C134" s="176" t="s">
        <v>128</v>
      </c>
      <c r="D134" s="176" t="s">
        <v>185</v>
      </c>
      <c r="E134" s="177" t="s">
        <v>611</v>
      </c>
      <c r="F134" s="298" t="s">
        <v>612</v>
      </c>
      <c r="G134" s="298"/>
      <c r="H134" s="298"/>
      <c r="I134" s="298"/>
      <c r="J134" s="178" t="s">
        <v>200</v>
      </c>
      <c r="K134" s="179">
        <v>2.88</v>
      </c>
      <c r="L134" s="180">
        <v>0</v>
      </c>
      <c r="M134" s="299">
        <v>0</v>
      </c>
      <c r="N134" s="300"/>
      <c r="O134" s="300"/>
      <c r="P134" s="279">
        <f>ROUND(V134*K134,2)</f>
        <v>0</v>
      </c>
      <c r="Q134" s="279"/>
      <c r="R134" s="40"/>
      <c r="T134" s="181" t="s">
        <v>26</v>
      </c>
      <c r="U134" s="47" t="s">
        <v>53</v>
      </c>
      <c r="V134" s="127">
        <f>L134+M134</f>
        <v>0</v>
      </c>
      <c r="W134" s="127">
        <f>ROUND(L134*K134,2)</f>
        <v>0</v>
      </c>
      <c r="X134" s="127">
        <f>ROUND(M134*K134,2)</f>
        <v>0</v>
      </c>
      <c r="Y134" s="39"/>
      <c r="Z134" s="182">
        <f>Y134*K134</f>
        <v>0</v>
      </c>
      <c r="AA134" s="182">
        <v>0</v>
      </c>
      <c r="AB134" s="182">
        <f>AA134*K134</f>
        <v>0</v>
      </c>
      <c r="AC134" s="182">
        <v>0</v>
      </c>
      <c r="AD134" s="183">
        <f>AC134*K134</f>
        <v>0</v>
      </c>
      <c r="AR134" s="21" t="s">
        <v>189</v>
      </c>
      <c r="AT134" s="21" t="s">
        <v>185</v>
      </c>
      <c r="AU134" s="21" t="s">
        <v>128</v>
      </c>
      <c r="AY134" s="21" t="s">
        <v>184</v>
      </c>
      <c r="BE134" s="114">
        <f>IF(U134="základní",P134,0)</f>
        <v>0</v>
      </c>
      <c r="BF134" s="114">
        <f>IF(U134="snížená",P134,0)</f>
        <v>0</v>
      </c>
      <c r="BG134" s="114">
        <f>IF(U134="zákl. přenesená",P134,0)</f>
        <v>0</v>
      </c>
      <c r="BH134" s="114">
        <f>IF(U134="sníž. přenesená",P134,0)</f>
        <v>0</v>
      </c>
      <c r="BI134" s="114">
        <f>IF(U134="nulová",P134,0)</f>
        <v>0</v>
      </c>
      <c r="BJ134" s="21" t="s">
        <v>27</v>
      </c>
      <c r="BK134" s="114">
        <f>ROUND(V134*K134,2)</f>
        <v>0</v>
      </c>
      <c r="BL134" s="21" t="s">
        <v>189</v>
      </c>
      <c r="BM134" s="21" t="s">
        <v>613</v>
      </c>
    </row>
    <row r="135" spans="2:65" s="10" customFormat="1" ht="31.5" customHeight="1">
      <c r="B135" s="184"/>
      <c r="C135" s="185"/>
      <c r="D135" s="185"/>
      <c r="E135" s="186" t="s">
        <v>26</v>
      </c>
      <c r="F135" s="301" t="s">
        <v>614</v>
      </c>
      <c r="G135" s="302"/>
      <c r="H135" s="302"/>
      <c r="I135" s="302"/>
      <c r="J135" s="185"/>
      <c r="K135" s="187">
        <v>2.88</v>
      </c>
      <c r="L135" s="185"/>
      <c r="M135" s="185"/>
      <c r="N135" s="185"/>
      <c r="O135" s="185"/>
      <c r="P135" s="185"/>
      <c r="Q135" s="185"/>
      <c r="R135" s="188"/>
      <c r="T135" s="189"/>
      <c r="U135" s="185"/>
      <c r="V135" s="185"/>
      <c r="W135" s="185"/>
      <c r="X135" s="185"/>
      <c r="Y135" s="185"/>
      <c r="Z135" s="185"/>
      <c r="AA135" s="185"/>
      <c r="AB135" s="185"/>
      <c r="AC135" s="185"/>
      <c r="AD135" s="190"/>
      <c r="AT135" s="191" t="s">
        <v>192</v>
      </c>
      <c r="AU135" s="191" t="s">
        <v>128</v>
      </c>
      <c r="AV135" s="10" t="s">
        <v>128</v>
      </c>
      <c r="AW135" s="10" t="s">
        <v>7</v>
      </c>
      <c r="AX135" s="10" t="s">
        <v>27</v>
      </c>
      <c r="AY135" s="191" t="s">
        <v>184</v>
      </c>
    </row>
    <row r="136" spans="2:65" s="1" customFormat="1" ht="31.5" customHeight="1">
      <c r="B136" s="38"/>
      <c r="C136" s="176" t="s">
        <v>197</v>
      </c>
      <c r="D136" s="176" t="s">
        <v>185</v>
      </c>
      <c r="E136" s="177" t="s">
        <v>615</v>
      </c>
      <c r="F136" s="298" t="s">
        <v>616</v>
      </c>
      <c r="G136" s="298"/>
      <c r="H136" s="298"/>
      <c r="I136" s="298"/>
      <c r="J136" s="178" t="s">
        <v>200</v>
      </c>
      <c r="K136" s="179">
        <v>218.59</v>
      </c>
      <c r="L136" s="180">
        <v>0</v>
      </c>
      <c r="M136" s="299">
        <v>0</v>
      </c>
      <c r="N136" s="300"/>
      <c r="O136" s="300"/>
      <c r="P136" s="279">
        <f>ROUND(V136*K136,2)</f>
        <v>0</v>
      </c>
      <c r="Q136" s="279"/>
      <c r="R136" s="40"/>
      <c r="T136" s="181" t="s">
        <v>26</v>
      </c>
      <c r="U136" s="47" t="s">
        <v>53</v>
      </c>
      <c r="V136" s="127">
        <f>L136+M136</f>
        <v>0</v>
      </c>
      <c r="W136" s="127">
        <f>ROUND(L136*K136,2)</f>
        <v>0</v>
      </c>
      <c r="X136" s="127">
        <f>ROUND(M136*K136,2)</f>
        <v>0</v>
      </c>
      <c r="Y136" s="39"/>
      <c r="Z136" s="182">
        <f>Y136*K136</f>
        <v>0</v>
      </c>
      <c r="AA136" s="182">
        <v>0</v>
      </c>
      <c r="AB136" s="182">
        <f>AA136*K136</f>
        <v>0</v>
      </c>
      <c r="AC136" s="182">
        <v>0</v>
      </c>
      <c r="AD136" s="183">
        <f>AC136*K136</f>
        <v>0</v>
      </c>
      <c r="AR136" s="21" t="s">
        <v>189</v>
      </c>
      <c r="AT136" s="21" t="s">
        <v>185</v>
      </c>
      <c r="AU136" s="21" t="s">
        <v>128</v>
      </c>
      <c r="AY136" s="21" t="s">
        <v>184</v>
      </c>
      <c r="BE136" s="114">
        <f>IF(U136="základní",P136,0)</f>
        <v>0</v>
      </c>
      <c r="BF136" s="114">
        <f>IF(U136="snížená",P136,0)</f>
        <v>0</v>
      </c>
      <c r="BG136" s="114">
        <f>IF(U136="zákl. přenesená",P136,0)</f>
        <v>0</v>
      </c>
      <c r="BH136" s="114">
        <f>IF(U136="sníž. přenesená",P136,0)</f>
        <v>0</v>
      </c>
      <c r="BI136" s="114">
        <f>IF(U136="nulová",P136,0)</f>
        <v>0</v>
      </c>
      <c r="BJ136" s="21" t="s">
        <v>27</v>
      </c>
      <c r="BK136" s="114">
        <f>ROUND(V136*K136,2)</f>
        <v>0</v>
      </c>
      <c r="BL136" s="21" t="s">
        <v>189</v>
      </c>
      <c r="BM136" s="21" t="s">
        <v>617</v>
      </c>
    </row>
    <row r="137" spans="2:65" s="12" customFormat="1" ht="31.5" customHeight="1">
      <c r="B137" s="200"/>
      <c r="C137" s="201"/>
      <c r="D137" s="201"/>
      <c r="E137" s="202" t="s">
        <v>26</v>
      </c>
      <c r="F137" s="294" t="s">
        <v>618</v>
      </c>
      <c r="G137" s="295"/>
      <c r="H137" s="295"/>
      <c r="I137" s="295"/>
      <c r="J137" s="201"/>
      <c r="K137" s="203" t="s">
        <v>26</v>
      </c>
      <c r="L137" s="201"/>
      <c r="M137" s="201"/>
      <c r="N137" s="201"/>
      <c r="O137" s="201"/>
      <c r="P137" s="201"/>
      <c r="Q137" s="201"/>
      <c r="R137" s="204"/>
      <c r="T137" s="205"/>
      <c r="U137" s="201"/>
      <c r="V137" s="201"/>
      <c r="W137" s="201"/>
      <c r="X137" s="201"/>
      <c r="Y137" s="201"/>
      <c r="Z137" s="201"/>
      <c r="AA137" s="201"/>
      <c r="AB137" s="201"/>
      <c r="AC137" s="201"/>
      <c r="AD137" s="206"/>
      <c r="AT137" s="207" t="s">
        <v>192</v>
      </c>
      <c r="AU137" s="207" t="s">
        <v>128</v>
      </c>
      <c r="AV137" s="12" t="s">
        <v>27</v>
      </c>
      <c r="AW137" s="12" t="s">
        <v>7</v>
      </c>
      <c r="AX137" s="12" t="s">
        <v>90</v>
      </c>
      <c r="AY137" s="207" t="s">
        <v>184</v>
      </c>
    </row>
    <row r="138" spans="2:65" s="10" customFormat="1" ht="31.5" customHeight="1">
      <c r="B138" s="184"/>
      <c r="C138" s="185"/>
      <c r="D138" s="185"/>
      <c r="E138" s="186" t="s">
        <v>26</v>
      </c>
      <c r="F138" s="296" t="s">
        <v>619</v>
      </c>
      <c r="G138" s="297"/>
      <c r="H138" s="297"/>
      <c r="I138" s="297"/>
      <c r="J138" s="185"/>
      <c r="K138" s="187">
        <v>218.59</v>
      </c>
      <c r="L138" s="185"/>
      <c r="M138" s="185"/>
      <c r="N138" s="185"/>
      <c r="O138" s="185"/>
      <c r="P138" s="185"/>
      <c r="Q138" s="185"/>
      <c r="R138" s="188"/>
      <c r="T138" s="189"/>
      <c r="U138" s="185"/>
      <c r="V138" s="185"/>
      <c r="W138" s="185"/>
      <c r="X138" s="185"/>
      <c r="Y138" s="185"/>
      <c r="Z138" s="185"/>
      <c r="AA138" s="185"/>
      <c r="AB138" s="185"/>
      <c r="AC138" s="185"/>
      <c r="AD138" s="190"/>
      <c r="AT138" s="191" t="s">
        <v>192</v>
      </c>
      <c r="AU138" s="191" t="s">
        <v>128</v>
      </c>
      <c r="AV138" s="10" t="s">
        <v>128</v>
      </c>
      <c r="AW138" s="10" t="s">
        <v>7</v>
      </c>
      <c r="AX138" s="10" t="s">
        <v>27</v>
      </c>
      <c r="AY138" s="191" t="s">
        <v>184</v>
      </c>
    </row>
    <row r="139" spans="2:65" s="1" customFormat="1" ht="31.5" customHeight="1">
      <c r="B139" s="38"/>
      <c r="C139" s="176" t="s">
        <v>189</v>
      </c>
      <c r="D139" s="176" t="s">
        <v>185</v>
      </c>
      <c r="E139" s="177" t="s">
        <v>620</v>
      </c>
      <c r="F139" s="298" t="s">
        <v>621</v>
      </c>
      <c r="G139" s="298"/>
      <c r="H139" s="298"/>
      <c r="I139" s="298"/>
      <c r="J139" s="178" t="s">
        <v>200</v>
      </c>
      <c r="K139" s="179">
        <v>225.61</v>
      </c>
      <c r="L139" s="180">
        <v>0</v>
      </c>
      <c r="M139" s="299">
        <v>0</v>
      </c>
      <c r="N139" s="300"/>
      <c r="O139" s="300"/>
      <c r="P139" s="279">
        <f>ROUND(V139*K139,2)</f>
        <v>0</v>
      </c>
      <c r="Q139" s="279"/>
      <c r="R139" s="40"/>
      <c r="T139" s="181" t="s">
        <v>26</v>
      </c>
      <c r="U139" s="47" t="s">
        <v>53</v>
      </c>
      <c r="V139" s="127">
        <f>L139+M139</f>
        <v>0</v>
      </c>
      <c r="W139" s="127">
        <f>ROUND(L139*K139,2)</f>
        <v>0</v>
      </c>
      <c r="X139" s="127">
        <f>ROUND(M139*K139,2)</f>
        <v>0</v>
      </c>
      <c r="Y139" s="39"/>
      <c r="Z139" s="182">
        <f>Y139*K139</f>
        <v>0</v>
      </c>
      <c r="AA139" s="182">
        <v>0</v>
      </c>
      <c r="AB139" s="182">
        <f>AA139*K139</f>
        <v>0</v>
      </c>
      <c r="AC139" s="182">
        <v>0</v>
      </c>
      <c r="AD139" s="183">
        <f>AC139*K139</f>
        <v>0</v>
      </c>
      <c r="AR139" s="21" t="s">
        <v>189</v>
      </c>
      <c r="AT139" s="21" t="s">
        <v>185</v>
      </c>
      <c r="AU139" s="21" t="s">
        <v>128</v>
      </c>
      <c r="AY139" s="21" t="s">
        <v>184</v>
      </c>
      <c r="BE139" s="114">
        <f>IF(U139="základní",P139,0)</f>
        <v>0</v>
      </c>
      <c r="BF139" s="114">
        <f>IF(U139="snížená",P139,0)</f>
        <v>0</v>
      </c>
      <c r="BG139" s="114">
        <f>IF(U139="zákl. přenesená",P139,0)</f>
        <v>0</v>
      </c>
      <c r="BH139" s="114">
        <f>IF(U139="sníž. přenesená",P139,0)</f>
        <v>0</v>
      </c>
      <c r="BI139" s="114">
        <f>IF(U139="nulová",P139,0)</f>
        <v>0</v>
      </c>
      <c r="BJ139" s="21" t="s">
        <v>27</v>
      </c>
      <c r="BK139" s="114">
        <f>ROUND(V139*K139,2)</f>
        <v>0</v>
      </c>
      <c r="BL139" s="21" t="s">
        <v>189</v>
      </c>
      <c r="BM139" s="21" t="s">
        <v>622</v>
      </c>
    </row>
    <row r="140" spans="2:65" s="12" customFormat="1" ht="31.5" customHeight="1">
      <c r="B140" s="200"/>
      <c r="C140" s="201"/>
      <c r="D140" s="201"/>
      <c r="E140" s="202" t="s">
        <v>26</v>
      </c>
      <c r="F140" s="294" t="s">
        <v>623</v>
      </c>
      <c r="G140" s="295"/>
      <c r="H140" s="295"/>
      <c r="I140" s="295"/>
      <c r="J140" s="201"/>
      <c r="K140" s="203" t="s">
        <v>26</v>
      </c>
      <c r="L140" s="201"/>
      <c r="M140" s="201"/>
      <c r="N140" s="201"/>
      <c r="O140" s="201"/>
      <c r="P140" s="201"/>
      <c r="Q140" s="201"/>
      <c r="R140" s="204"/>
      <c r="T140" s="205"/>
      <c r="U140" s="201"/>
      <c r="V140" s="201"/>
      <c r="W140" s="201"/>
      <c r="X140" s="201"/>
      <c r="Y140" s="201"/>
      <c r="Z140" s="201"/>
      <c r="AA140" s="201"/>
      <c r="AB140" s="201"/>
      <c r="AC140" s="201"/>
      <c r="AD140" s="206"/>
      <c r="AT140" s="207" t="s">
        <v>192</v>
      </c>
      <c r="AU140" s="207" t="s">
        <v>128</v>
      </c>
      <c r="AV140" s="12" t="s">
        <v>27</v>
      </c>
      <c r="AW140" s="12" t="s">
        <v>7</v>
      </c>
      <c r="AX140" s="12" t="s">
        <v>90</v>
      </c>
      <c r="AY140" s="207" t="s">
        <v>184</v>
      </c>
    </row>
    <row r="141" spans="2:65" s="10" customFormat="1" ht="31.5" customHeight="1">
      <c r="B141" s="184"/>
      <c r="C141" s="185"/>
      <c r="D141" s="185"/>
      <c r="E141" s="186" t="s">
        <v>26</v>
      </c>
      <c r="F141" s="296" t="s">
        <v>624</v>
      </c>
      <c r="G141" s="297"/>
      <c r="H141" s="297"/>
      <c r="I141" s="297"/>
      <c r="J141" s="185"/>
      <c r="K141" s="187">
        <v>218.59</v>
      </c>
      <c r="L141" s="185"/>
      <c r="M141" s="185"/>
      <c r="N141" s="185"/>
      <c r="O141" s="185"/>
      <c r="P141" s="185"/>
      <c r="Q141" s="185"/>
      <c r="R141" s="188"/>
      <c r="T141" s="189"/>
      <c r="U141" s="185"/>
      <c r="V141" s="185"/>
      <c r="W141" s="185"/>
      <c r="X141" s="185"/>
      <c r="Y141" s="185"/>
      <c r="Z141" s="185"/>
      <c r="AA141" s="185"/>
      <c r="AB141" s="185"/>
      <c r="AC141" s="185"/>
      <c r="AD141" s="190"/>
      <c r="AT141" s="191" t="s">
        <v>192</v>
      </c>
      <c r="AU141" s="191" t="s">
        <v>128</v>
      </c>
      <c r="AV141" s="10" t="s">
        <v>128</v>
      </c>
      <c r="AW141" s="10" t="s">
        <v>7</v>
      </c>
      <c r="AX141" s="10" t="s">
        <v>90</v>
      </c>
      <c r="AY141" s="191" t="s">
        <v>184</v>
      </c>
    </row>
    <row r="142" spans="2:65" s="12" customFormat="1" ht="31.5" customHeight="1">
      <c r="B142" s="200"/>
      <c r="C142" s="201"/>
      <c r="D142" s="201"/>
      <c r="E142" s="202" t="s">
        <v>26</v>
      </c>
      <c r="F142" s="330" t="s">
        <v>625</v>
      </c>
      <c r="G142" s="331"/>
      <c r="H142" s="331"/>
      <c r="I142" s="331"/>
      <c r="J142" s="201"/>
      <c r="K142" s="203" t="s">
        <v>26</v>
      </c>
      <c r="L142" s="201"/>
      <c r="M142" s="201"/>
      <c r="N142" s="201"/>
      <c r="O142" s="201"/>
      <c r="P142" s="201"/>
      <c r="Q142" s="201"/>
      <c r="R142" s="204"/>
      <c r="T142" s="205"/>
      <c r="U142" s="201"/>
      <c r="V142" s="201"/>
      <c r="W142" s="201"/>
      <c r="X142" s="201"/>
      <c r="Y142" s="201"/>
      <c r="Z142" s="201"/>
      <c r="AA142" s="201"/>
      <c r="AB142" s="201"/>
      <c r="AC142" s="201"/>
      <c r="AD142" s="206"/>
      <c r="AT142" s="207" t="s">
        <v>192</v>
      </c>
      <c r="AU142" s="207" t="s">
        <v>128</v>
      </c>
      <c r="AV142" s="12" t="s">
        <v>27</v>
      </c>
      <c r="AW142" s="12" t="s">
        <v>7</v>
      </c>
      <c r="AX142" s="12" t="s">
        <v>90</v>
      </c>
      <c r="AY142" s="207" t="s">
        <v>184</v>
      </c>
    </row>
    <row r="143" spans="2:65" s="10" customFormat="1" ht="22.5" customHeight="1">
      <c r="B143" s="184"/>
      <c r="C143" s="185"/>
      <c r="D143" s="185"/>
      <c r="E143" s="186" t="s">
        <v>26</v>
      </c>
      <c r="F143" s="296" t="s">
        <v>626</v>
      </c>
      <c r="G143" s="297"/>
      <c r="H143" s="297"/>
      <c r="I143" s="297"/>
      <c r="J143" s="185"/>
      <c r="K143" s="187">
        <v>7.02</v>
      </c>
      <c r="L143" s="185"/>
      <c r="M143" s="185"/>
      <c r="N143" s="185"/>
      <c r="O143" s="185"/>
      <c r="P143" s="185"/>
      <c r="Q143" s="185"/>
      <c r="R143" s="188"/>
      <c r="T143" s="189"/>
      <c r="U143" s="185"/>
      <c r="V143" s="185"/>
      <c r="W143" s="185"/>
      <c r="X143" s="185"/>
      <c r="Y143" s="185"/>
      <c r="Z143" s="185"/>
      <c r="AA143" s="185"/>
      <c r="AB143" s="185"/>
      <c r="AC143" s="185"/>
      <c r="AD143" s="190"/>
      <c r="AT143" s="191" t="s">
        <v>192</v>
      </c>
      <c r="AU143" s="191" t="s">
        <v>128</v>
      </c>
      <c r="AV143" s="10" t="s">
        <v>128</v>
      </c>
      <c r="AW143" s="10" t="s">
        <v>7</v>
      </c>
      <c r="AX143" s="10" t="s">
        <v>90</v>
      </c>
      <c r="AY143" s="191" t="s">
        <v>184</v>
      </c>
    </row>
    <row r="144" spans="2:65" s="11" customFormat="1" ht="22.5" customHeight="1">
      <c r="B144" s="192"/>
      <c r="C144" s="193"/>
      <c r="D144" s="193"/>
      <c r="E144" s="194" t="s">
        <v>26</v>
      </c>
      <c r="F144" s="306" t="s">
        <v>209</v>
      </c>
      <c r="G144" s="307"/>
      <c r="H144" s="307"/>
      <c r="I144" s="307"/>
      <c r="J144" s="193"/>
      <c r="K144" s="195">
        <v>225.61</v>
      </c>
      <c r="L144" s="193"/>
      <c r="M144" s="193"/>
      <c r="N144" s="193"/>
      <c r="O144" s="193"/>
      <c r="P144" s="193"/>
      <c r="Q144" s="193"/>
      <c r="R144" s="196"/>
      <c r="T144" s="197"/>
      <c r="U144" s="193"/>
      <c r="V144" s="193"/>
      <c r="W144" s="193"/>
      <c r="X144" s="193"/>
      <c r="Y144" s="193"/>
      <c r="Z144" s="193"/>
      <c r="AA144" s="193"/>
      <c r="AB144" s="193"/>
      <c r="AC144" s="193"/>
      <c r="AD144" s="198"/>
      <c r="AT144" s="199" t="s">
        <v>192</v>
      </c>
      <c r="AU144" s="199" t="s">
        <v>128</v>
      </c>
      <c r="AV144" s="11" t="s">
        <v>189</v>
      </c>
      <c r="AW144" s="11" t="s">
        <v>7</v>
      </c>
      <c r="AX144" s="11" t="s">
        <v>27</v>
      </c>
      <c r="AY144" s="199" t="s">
        <v>184</v>
      </c>
    </row>
    <row r="145" spans="2:65" s="1" customFormat="1" ht="22.5" customHeight="1">
      <c r="B145" s="38"/>
      <c r="C145" s="208" t="s">
        <v>210</v>
      </c>
      <c r="D145" s="208" t="s">
        <v>318</v>
      </c>
      <c r="E145" s="209" t="s">
        <v>627</v>
      </c>
      <c r="F145" s="303" t="s">
        <v>628</v>
      </c>
      <c r="G145" s="303"/>
      <c r="H145" s="303"/>
      <c r="I145" s="303"/>
      <c r="J145" s="210" t="s">
        <v>376</v>
      </c>
      <c r="K145" s="211">
        <v>326</v>
      </c>
      <c r="L145" s="212">
        <v>0</v>
      </c>
      <c r="M145" s="304"/>
      <c r="N145" s="304"/>
      <c r="O145" s="305"/>
      <c r="P145" s="279">
        <f>ROUND(V145*K145,2)</f>
        <v>0</v>
      </c>
      <c r="Q145" s="279"/>
      <c r="R145" s="40"/>
      <c r="T145" s="181" t="s">
        <v>26</v>
      </c>
      <c r="U145" s="47" t="s">
        <v>53</v>
      </c>
      <c r="V145" s="127">
        <f>L145+M145</f>
        <v>0</v>
      </c>
      <c r="W145" s="127">
        <f>ROUND(L145*K145,2)</f>
        <v>0</v>
      </c>
      <c r="X145" s="127">
        <f>ROUND(M145*K145,2)</f>
        <v>0</v>
      </c>
      <c r="Y145" s="39"/>
      <c r="Z145" s="182">
        <f>Y145*K145</f>
        <v>0</v>
      </c>
      <c r="AA145" s="182">
        <v>5.0000000000000001E-3</v>
      </c>
      <c r="AB145" s="182">
        <f>AA145*K145</f>
        <v>1.6300000000000001</v>
      </c>
      <c r="AC145" s="182">
        <v>0</v>
      </c>
      <c r="AD145" s="183">
        <f>AC145*K145</f>
        <v>0</v>
      </c>
      <c r="AR145" s="21" t="s">
        <v>227</v>
      </c>
      <c r="AT145" s="21" t="s">
        <v>318</v>
      </c>
      <c r="AU145" s="21" t="s">
        <v>128</v>
      </c>
      <c r="AY145" s="21" t="s">
        <v>184</v>
      </c>
      <c r="BE145" s="114">
        <f>IF(U145="základní",P145,0)</f>
        <v>0</v>
      </c>
      <c r="BF145" s="114">
        <f>IF(U145="snížená",P145,0)</f>
        <v>0</v>
      </c>
      <c r="BG145" s="114">
        <f>IF(U145="zákl. přenesená",P145,0)</f>
        <v>0</v>
      </c>
      <c r="BH145" s="114">
        <f>IF(U145="sníž. přenesená",P145,0)</f>
        <v>0</v>
      </c>
      <c r="BI145" s="114">
        <f>IF(U145="nulová",P145,0)</f>
        <v>0</v>
      </c>
      <c r="BJ145" s="21" t="s">
        <v>27</v>
      </c>
      <c r="BK145" s="114">
        <f>ROUND(V145*K145,2)</f>
        <v>0</v>
      </c>
      <c r="BL145" s="21" t="s">
        <v>189</v>
      </c>
      <c r="BM145" s="21" t="s">
        <v>629</v>
      </c>
    </row>
    <row r="146" spans="2:65" s="12" customFormat="1" ht="22.5" customHeight="1">
      <c r="B146" s="200"/>
      <c r="C146" s="201"/>
      <c r="D146" s="201"/>
      <c r="E146" s="202" t="s">
        <v>26</v>
      </c>
      <c r="F146" s="294" t="s">
        <v>630</v>
      </c>
      <c r="G146" s="295"/>
      <c r="H146" s="295"/>
      <c r="I146" s="295"/>
      <c r="J146" s="201"/>
      <c r="K146" s="203" t="s">
        <v>26</v>
      </c>
      <c r="L146" s="201"/>
      <c r="M146" s="201"/>
      <c r="N146" s="201"/>
      <c r="O146" s="201"/>
      <c r="P146" s="201"/>
      <c r="Q146" s="201"/>
      <c r="R146" s="204"/>
      <c r="T146" s="205"/>
      <c r="U146" s="201"/>
      <c r="V146" s="201"/>
      <c r="W146" s="201"/>
      <c r="X146" s="201"/>
      <c r="Y146" s="201"/>
      <c r="Z146" s="201"/>
      <c r="AA146" s="201"/>
      <c r="AB146" s="201"/>
      <c r="AC146" s="201"/>
      <c r="AD146" s="206"/>
      <c r="AT146" s="207" t="s">
        <v>192</v>
      </c>
      <c r="AU146" s="207" t="s">
        <v>128</v>
      </c>
      <c r="AV146" s="12" t="s">
        <v>27</v>
      </c>
      <c r="AW146" s="12" t="s">
        <v>7</v>
      </c>
      <c r="AX146" s="12" t="s">
        <v>90</v>
      </c>
      <c r="AY146" s="207" t="s">
        <v>184</v>
      </c>
    </row>
    <row r="147" spans="2:65" s="10" customFormat="1" ht="31.5" customHeight="1">
      <c r="B147" s="184"/>
      <c r="C147" s="185"/>
      <c r="D147" s="185"/>
      <c r="E147" s="186" t="s">
        <v>26</v>
      </c>
      <c r="F147" s="296" t="s">
        <v>631</v>
      </c>
      <c r="G147" s="297"/>
      <c r="H147" s="297"/>
      <c r="I147" s="297"/>
      <c r="J147" s="185"/>
      <c r="K147" s="187">
        <v>590.20000000000005</v>
      </c>
      <c r="L147" s="185"/>
      <c r="M147" s="185"/>
      <c r="N147" s="185"/>
      <c r="O147" s="185"/>
      <c r="P147" s="185"/>
      <c r="Q147" s="185"/>
      <c r="R147" s="188"/>
      <c r="T147" s="189"/>
      <c r="U147" s="185"/>
      <c r="V147" s="185"/>
      <c r="W147" s="185"/>
      <c r="X147" s="185"/>
      <c r="Y147" s="185"/>
      <c r="Z147" s="185"/>
      <c r="AA147" s="185"/>
      <c r="AB147" s="185"/>
      <c r="AC147" s="185"/>
      <c r="AD147" s="190"/>
      <c r="AT147" s="191" t="s">
        <v>192</v>
      </c>
      <c r="AU147" s="191" t="s">
        <v>128</v>
      </c>
      <c r="AV147" s="10" t="s">
        <v>128</v>
      </c>
      <c r="AW147" s="10" t="s">
        <v>7</v>
      </c>
      <c r="AX147" s="10" t="s">
        <v>90</v>
      </c>
      <c r="AY147" s="191" t="s">
        <v>184</v>
      </c>
    </row>
    <row r="148" spans="2:65" s="10" customFormat="1" ht="31.5" customHeight="1">
      <c r="B148" s="184"/>
      <c r="C148" s="185"/>
      <c r="D148" s="185"/>
      <c r="E148" s="186" t="s">
        <v>26</v>
      </c>
      <c r="F148" s="296" t="s">
        <v>632</v>
      </c>
      <c r="G148" s="297"/>
      <c r="H148" s="297"/>
      <c r="I148" s="297"/>
      <c r="J148" s="185"/>
      <c r="K148" s="187">
        <v>4.75</v>
      </c>
      <c r="L148" s="185"/>
      <c r="M148" s="185"/>
      <c r="N148" s="185"/>
      <c r="O148" s="185"/>
      <c r="P148" s="185"/>
      <c r="Q148" s="185"/>
      <c r="R148" s="188"/>
      <c r="T148" s="189"/>
      <c r="U148" s="185"/>
      <c r="V148" s="185"/>
      <c r="W148" s="185"/>
      <c r="X148" s="185"/>
      <c r="Y148" s="185"/>
      <c r="Z148" s="185"/>
      <c r="AA148" s="185"/>
      <c r="AB148" s="185"/>
      <c r="AC148" s="185"/>
      <c r="AD148" s="190"/>
      <c r="AT148" s="191" t="s">
        <v>192</v>
      </c>
      <c r="AU148" s="191" t="s">
        <v>128</v>
      </c>
      <c r="AV148" s="10" t="s">
        <v>128</v>
      </c>
      <c r="AW148" s="10" t="s">
        <v>7</v>
      </c>
      <c r="AX148" s="10" t="s">
        <v>90</v>
      </c>
      <c r="AY148" s="191" t="s">
        <v>184</v>
      </c>
    </row>
    <row r="149" spans="2:65" s="10" customFormat="1" ht="31.5" customHeight="1">
      <c r="B149" s="184"/>
      <c r="C149" s="185"/>
      <c r="D149" s="185"/>
      <c r="E149" s="186" t="s">
        <v>26</v>
      </c>
      <c r="F149" s="296" t="s">
        <v>633</v>
      </c>
      <c r="G149" s="297"/>
      <c r="H149" s="297"/>
      <c r="I149" s="297"/>
      <c r="J149" s="185"/>
      <c r="K149" s="187">
        <v>7.02</v>
      </c>
      <c r="L149" s="185"/>
      <c r="M149" s="185"/>
      <c r="N149" s="185"/>
      <c r="O149" s="185"/>
      <c r="P149" s="185"/>
      <c r="Q149" s="185"/>
      <c r="R149" s="188"/>
      <c r="T149" s="189"/>
      <c r="U149" s="185"/>
      <c r="V149" s="185"/>
      <c r="W149" s="185"/>
      <c r="X149" s="185"/>
      <c r="Y149" s="185"/>
      <c r="Z149" s="185"/>
      <c r="AA149" s="185"/>
      <c r="AB149" s="185"/>
      <c r="AC149" s="185"/>
      <c r="AD149" s="190"/>
      <c r="AT149" s="191" t="s">
        <v>192</v>
      </c>
      <c r="AU149" s="191" t="s">
        <v>128</v>
      </c>
      <c r="AV149" s="10" t="s">
        <v>128</v>
      </c>
      <c r="AW149" s="10" t="s">
        <v>7</v>
      </c>
      <c r="AX149" s="10" t="s">
        <v>90</v>
      </c>
      <c r="AY149" s="191" t="s">
        <v>184</v>
      </c>
    </row>
    <row r="150" spans="2:65" s="13" customFormat="1" ht="22.5" customHeight="1">
      <c r="B150" s="221"/>
      <c r="C150" s="222"/>
      <c r="D150" s="222"/>
      <c r="E150" s="223" t="s">
        <v>26</v>
      </c>
      <c r="F150" s="332" t="s">
        <v>634</v>
      </c>
      <c r="G150" s="333"/>
      <c r="H150" s="333"/>
      <c r="I150" s="333"/>
      <c r="J150" s="222"/>
      <c r="K150" s="224">
        <v>601.97</v>
      </c>
      <c r="L150" s="222"/>
      <c r="M150" s="222"/>
      <c r="N150" s="222"/>
      <c r="O150" s="222"/>
      <c r="P150" s="222"/>
      <c r="Q150" s="222"/>
      <c r="R150" s="225"/>
      <c r="T150" s="226"/>
      <c r="U150" s="222"/>
      <c r="V150" s="222"/>
      <c r="W150" s="222"/>
      <c r="X150" s="222"/>
      <c r="Y150" s="222"/>
      <c r="Z150" s="222"/>
      <c r="AA150" s="222"/>
      <c r="AB150" s="222"/>
      <c r="AC150" s="222"/>
      <c r="AD150" s="227"/>
      <c r="AT150" s="228" t="s">
        <v>192</v>
      </c>
      <c r="AU150" s="228" t="s">
        <v>128</v>
      </c>
      <c r="AV150" s="13" t="s">
        <v>197</v>
      </c>
      <c r="AW150" s="13" t="s">
        <v>7</v>
      </c>
      <c r="AX150" s="13" t="s">
        <v>90</v>
      </c>
      <c r="AY150" s="228" t="s">
        <v>184</v>
      </c>
    </row>
    <row r="151" spans="2:65" s="10" customFormat="1" ht="31.5" customHeight="1">
      <c r="B151" s="184"/>
      <c r="C151" s="185"/>
      <c r="D151" s="185"/>
      <c r="E151" s="186" t="s">
        <v>26</v>
      </c>
      <c r="F151" s="296" t="s">
        <v>635</v>
      </c>
      <c r="G151" s="297"/>
      <c r="H151" s="297"/>
      <c r="I151" s="297"/>
      <c r="J151" s="185"/>
      <c r="K151" s="187">
        <v>326</v>
      </c>
      <c r="L151" s="185"/>
      <c r="M151" s="185"/>
      <c r="N151" s="185"/>
      <c r="O151" s="185"/>
      <c r="P151" s="185"/>
      <c r="Q151" s="185"/>
      <c r="R151" s="188"/>
      <c r="T151" s="189"/>
      <c r="U151" s="185"/>
      <c r="V151" s="185"/>
      <c r="W151" s="185"/>
      <c r="X151" s="185"/>
      <c r="Y151" s="185"/>
      <c r="Z151" s="185"/>
      <c r="AA151" s="185"/>
      <c r="AB151" s="185"/>
      <c r="AC151" s="185"/>
      <c r="AD151" s="190"/>
      <c r="AT151" s="191" t="s">
        <v>192</v>
      </c>
      <c r="AU151" s="191" t="s">
        <v>128</v>
      </c>
      <c r="AV151" s="10" t="s">
        <v>128</v>
      </c>
      <c r="AW151" s="10" t="s">
        <v>7</v>
      </c>
      <c r="AX151" s="10" t="s">
        <v>27</v>
      </c>
      <c r="AY151" s="191" t="s">
        <v>184</v>
      </c>
    </row>
    <row r="152" spans="2:65" s="1" customFormat="1" ht="31.5" customHeight="1">
      <c r="B152" s="38"/>
      <c r="C152" s="176" t="s">
        <v>216</v>
      </c>
      <c r="D152" s="176" t="s">
        <v>185</v>
      </c>
      <c r="E152" s="177" t="s">
        <v>636</v>
      </c>
      <c r="F152" s="298" t="s">
        <v>487</v>
      </c>
      <c r="G152" s="298"/>
      <c r="H152" s="298"/>
      <c r="I152" s="298"/>
      <c r="J152" s="178" t="s">
        <v>314</v>
      </c>
      <c r="K152" s="179">
        <v>168.05</v>
      </c>
      <c r="L152" s="180">
        <v>0</v>
      </c>
      <c r="M152" s="299">
        <v>0</v>
      </c>
      <c r="N152" s="300"/>
      <c r="O152" s="300"/>
      <c r="P152" s="279">
        <f>ROUND(V152*K152,2)</f>
        <v>0</v>
      </c>
      <c r="Q152" s="279"/>
      <c r="R152" s="40"/>
      <c r="T152" s="181" t="s">
        <v>26</v>
      </c>
      <c r="U152" s="47" t="s">
        <v>53</v>
      </c>
      <c r="V152" s="127">
        <f>L152+M152</f>
        <v>0</v>
      </c>
      <c r="W152" s="127">
        <f>ROUND(L152*K152,2)</f>
        <v>0</v>
      </c>
      <c r="X152" s="127">
        <f>ROUND(M152*K152,2)</f>
        <v>0</v>
      </c>
      <c r="Y152" s="39"/>
      <c r="Z152" s="182">
        <f>Y152*K152</f>
        <v>0</v>
      </c>
      <c r="AA152" s="182">
        <v>0</v>
      </c>
      <c r="AB152" s="182">
        <f>AA152*K152</f>
        <v>0</v>
      </c>
      <c r="AC152" s="182">
        <v>0</v>
      </c>
      <c r="AD152" s="183">
        <f>AC152*K152</f>
        <v>0</v>
      </c>
      <c r="AR152" s="21" t="s">
        <v>189</v>
      </c>
      <c r="AT152" s="21" t="s">
        <v>185</v>
      </c>
      <c r="AU152" s="21" t="s">
        <v>128</v>
      </c>
      <c r="AY152" s="21" t="s">
        <v>184</v>
      </c>
      <c r="BE152" s="114">
        <f>IF(U152="základní",P152,0)</f>
        <v>0</v>
      </c>
      <c r="BF152" s="114">
        <f>IF(U152="snížená",P152,0)</f>
        <v>0</v>
      </c>
      <c r="BG152" s="114">
        <f>IF(U152="zákl. přenesená",P152,0)</f>
        <v>0</v>
      </c>
      <c r="BH152" s="114">
        <f>IF(U152="sníž. přenesená",P152,0)</f>
        <v>0</v>
      </c>
      <c r="BI152" s="114">
        <f>IF(U152="nulová",P152,0)</f>
        <v>0</v>
      </c>
      <c r="BJ152" s="21" t="s">
        <v>27</v>
      </c>
      <c r="BK152" s="114">
        <f>ROUND(V152*K152,2)</f>
        <v>0</v>
      </c>
      <c r="BL152" s="21" t="s">
        <v>189</v>
      </c>
      <c r="BM152" s="21" t="s">
        <v>637</v>
      </c>
    </row>
    <row r="153" spans="2:65" s="10" customFormat="1" ht="22.5" customHeight="1">
      <c r="B153" s="184"/>
      <c r="C153" s="185"/>
      <c r="D153" s="185"/>
      <c r="E153" s="186" t="s">
        <v>26</v>
      </c>
      <c r="F153" s="301" t="s">
        <v>638</v>
      </c>
      <c r="G153" s="302"/>
      <c r="H153" s="302"/>
      <c r="I153" s="302"/>
      <c r="J153" s="185"/>
      <c r="K153" s="187">
        <v>168.05</v>
      </c>
      <c r="L153" s="185"/>
      <c r="M153" s="185"/>
      <c r="N153" s="185"/>
      <c r="O153" s="185"/>
      <c r="P153" s="185"/>
      <c r="Q153" s="185"/>
      <c r="R153" s="188"/>
      <c r="T153" s="189"/>
      <c r="U153" s="185"/>
      <c r="V153" s="185"/>
      <c r="W153" s="185"/>
      <c r="X153" s="185"/>
      <c r="Y153" s="185"/>
      <c r="Z153" s="185"/>
      <c r="AA153" s="185"/>
      <c r="AB153" s="185"/>
      <c r="AC153" s="185"/>
      <c r="AD153" s="190"/>
      <c r="AT153" s="191" t="s">
        <v>192</v>
      </c>
      <c r="AU153" s="191" t="s">
        <v>128</v>
      </c>
      <c r="AV153" s="10" t="s">
        <v>128</v>
      </c>
      <c r="AW153" s="10" t="s">
        <v>7</v>
      </c>
      <c r="AX153" s="10" t="s">
        <v>27</v>
      </c>
      <c r="AY153" s="191" t="s">
        <v>184</v>
      </c>
    </row>
    <row r="154" spans="2:65" s="1" customFormat="1" ht="31.5" customHeight="1">
      <c r="B154" s="38"/>
      <c r="C154" s="176" t="s">
        <v>222</v>
      </c>
      <c r="D154" s="176" t="s">
        <v>185</v>
      </c>
      <c r="E154" s="177" t="s">
        <v>639</v>
      </c>
      <c r="F154" s="298" t="s">
        <v>640</v>
      </c>
      <c r="G154" s="298"/>
      <c r="H154" s="298"/>
      <c r="I154" s="298"/>
      <c r="J154" s="178" t="s">
        <v>188</v>
      </c>
      <c r="K154" s="179">
        <v>24</v>
      </c>
      <c r="L154" s="180">
        <v>0</v>
      </c>
      <c r="M154" s="299">
        <v>0</v>
      </c>
      <c r="N154" s="300"/>
      <c r="O154" s="300"/>
      <c r="P154" s="279">
        <f>ROUND(V154*K154,2)</f>
        <v>0</v>
      </c>
      <c r="Q154" s="279"/>
      <c r="R154" s="40"/>
      <c r="T154" s="181" t="s">
        <v>26</v>
      </c>
      <c r="U154" s="47" t="s">
        <v>53</v>
      </c>
      <c r="V154" s="127">
        <f>L154+M154</f>
        <v>0</v>
      </c>
      <c r="W154" s="127">
        <f>ROUND(L154*K154,2)</f>
        <v>0</v>
      </c>
      <c r="X154" s="127">
        <f>ROUND(M154*K154,2)</f>
        <v>0</v>
      </c>
      <c r="Y154" s="39"/>
      <c r="Z154" s="182">
        <f>Y154*K154</f>
        <v>0</v>
      </c>
      <c r="AA154" s="182">
        <v>0</v>
      </c>
      <c r="AB154" s="182">
        <f>AA154*K154</f>
        <v>0</v>
      </c>
      <c r="AC154" s="182">
        <v>0</v>
      </c>
      <c r="AD154" s="183">
        <f>AC154*K154</f>
        <v>0</v>
      </c>
      <c r="AR154" s="21" t="s">
        <v>189</v>
      </c>
      <c r="AT154" s="21" t="s">
        <v>185</v>
      </c>
      <c r="AU154" s="21" t="s">
        <v>128</v>
      </c>
      <c r="AY154" s="21" t="s">
        <v>184</v>
      </c>
      <c r="BE154" s="114">
        <f>IF(U154="základní",P154,0)</f>
        <v>0</v>
      </c>
      <c r="BF154" s="114">
        <f>IF(U154="snížená",P154,0)</f>
        <v>0</v>
      </c>
      <c r="BG154" s="114">
        <f>IF(U154="zákl. přenesená",P154,0)</f>
        <v>0</v>
      </c>
      <c r="BH154" s="114">
        <f>IF(U154="sníž. přenesená",P154,0)</f>
        <v>0</v>
      </c>
      <c r="BI154" s="114">
        <f>IF(U154="nulová",P154,0)</f>
        <v>0</v>
      </c>
      <c r="BJ154" s="21" t="s">
        <v>27</v>
      </c>
      <c r="BK154" s="114">
        <f>ROUND(V154*K154,2)</f>
        <v>0</v>
      </c>
      <c r="BL154" s="21" t="s">
        <v>189</v>
      </c>
      <c r="BM154" s="21" t="s">
        <v>641</v>
      </c>
    </row>
    <row r="155" spans="2:65" s="10" customFormat="1" ht="31.5" customHeight="1">
      <c r="B155" s="184"/>
      <c r="C155" s="185"/>
      <c r="D155" s="185"/>
      <c r="E155" s="186" t="s">
        <v>26</v>
      </c>
      <c r="F155" s="301" t="s">
        <v>642</v>
      </c>
      <c r="G155" s="302"/>
      <c r="H155" s="302"/>
      <c r="I155" s="302"/>
      <c r="J155" s="185"/>
      <c r="K155" s="187">
        <v>24</v>
      </c>
      <c r="L155" s="185"/>
      <c r="M155" s="185"/>
      <c r="N155" s="185"/>
      <c r="O155" s="185"/>
      <c r="P155" s="185"/>
      <c r="Q155" s="185"/>
      <c r="R155" s="188"/>
      <c r="T155" s="189"/>
      <c r="U155" s="185"/>
      <c r="V155" s="185"/>
      <c r="W155" s="185"/>
      <c r="X155" s="185"/>
      <c r="Y155" s="185"/>
      <c r="Z155" s="185"/>
      <c r="AA155" s="185"/>
      <c r="AB155" s="185"/>
      <c r="AC155" s="185"/>
      <c r="AD155" s="190"/>
      <c r="AT155" s="191" t="s">
        <v>192</v>
      </c>
      <c r="AU155" s="191" t="s">
        <v>128</v>
      </c>
      <c r="AV155" s="10" t="s">
        <v>128</v>
      </c>
      <c r="AW155" s="10" t="s">
        <v>7</v>
      </c>
      <c r="AX155" s="10" t="s">
        <v>27</v>
      </c>
      <c r="AY155" s="191" t="s">
        <v>184</v>
      </c>
    </row>
    <row r="156" spans="2:65" s="1" customFormat="1" ht="31.5" customHeight="1">
      <c r="B156" s="38"/>
      <c r="C156" s="176" t="s">
        <v>227</v>
      </c>
      <c r="D156" s="176" t="s">
        <v>185</v>
      </c>
      <c r="E156" s="177" t="s">
        <v>237</v>
      </c>
      <c r="F156" s="298" t="s">
        <v>238</v>
      </c>
      <c r="G156" s="298"/>
      <c r="H156" s="298"/>
      <c r="I156" s="298"/>
      <c r="J156" s="178" t="s">
        <v>188</v>
      </c>
      <c r="K156" s="179">
        <v>67.75</v>
      </c>
      <c r="L156" s="180">
        <v>0</v>
      </c>
      <c r="M156" s="299">
        <v>0</v>
      </c>
      <c r="N156" s="300"/>
      <c r="O156" s="300"/>
      <c r="P156" s="279">
        <f>ROUND(V156*K156,2)</f>
        <v>0</v>
      </c>
      <c r="Q156" s="279"/>
      <c r="R156" s="40"/>
      <c r="T156" s="181" t="s">
        <v>26</v>
      </c>
      <c r="U156" s="47" t="s">
        <v>53</v>
      </c>
      <c r="V156" s="127">
        <f>L156+M156</f>
        <v>0</v>
      </c>
      <c r="W156" s="127">
        <f>ROUND(L156*K156,2)</f>
        <v>0</v>
      </c>
      <c r="X156" s="127">
        <f>ROUND(M156*K156,2)</f>
        <v>0</v>
      </c>
      <c r="Y156" s="39"/>
      <c r="Z156" s="182">
        <f>Y156*K156</f>
        <v>0</v>
      </c>
      <c r="AA156" s="182">
        <v>0</v>
      </c>
      <c r="AB156" s="182">
        <f>AA156*K156</f>
        <v>0</v>
      </c>
      <c r="AC156" s="182">
        <v>0</v>
      </c>
      <c r="AD156" s="183">
        <f>AC156*K156</f>
        <v>0</v>
      </c>
      <c r="AR156" s="21" t="s">
        <v>189</v>
      </c>
      <c r="AT156" s="21" t="s">
        <v>185</v>
      </c>
      <c r="AU156" s="21" t="s">
        <v>128</v>
      </c>
      <c r="AY156" s="21" t="s">
        <v>184</v>
      </c>
      <c r="BE156" s="114">
        <f>IF(U156="základní",P156,0)</f>
        <v>0</v>
      </c>
      <c r="BF156" s="114">
        <f>IF(U156="snížená",P156,0)</f>
        <v>0</v>
      </c>
      <c r="BG156" s="114">
        <f>IF(U156="zákl. přenesená",P156,0)</f>
        <v>0</v>
      </c>
      <c r="BH156" s="114">
        <f>IF(U156="sníž. přenesená",P156,0)</f>
        <v>0</v>
      </c>
      <c r="BI156" s="114">
        <f>IF(U156="nulová",P156,0)</f>
        <v>0</v>
      </c>
      <c r="BJ156" s="21" t="s">
        <v>27</v>
      </c>
      <c r="BK156" s="114">
        <f>ROUND(V156*K156,2)</f>
        <v>0</v>
      </c>
      <c r="BL156" s="21" t="s">
        <v>189</v>
      </c>
      <c r="BM156" s="21" t="s">
        <v>643</v>
      </c>
    </row>
    <row r="157" spans="2:65" s="10" customFormat="1" ht="22.5" customHeight="1">
      <c r="B157" s="184"/>
      <c r="C157" s="185"/>
      <c r="D157" s="185"/>
      <c r="E157" s="186" t="s">
        <v>26</v>
      </c>
      <c r="F157" s="301" t="s">
        <v>644</v>
      </c>
      <c r="G157" s="302"/>
      <c r="H157" s="302"/>
      <c r="I157" s="302"/>
      <c r="J157" s="185"/>
      <c r="K157" s="187">
        <v>67.75</v>
      </c>
      <c r="L157" s="185"/>
      <c r="M157" s="185"/>
      <c r="N157" s="185"/>
      <c r="O157" s="185"/>
      <c r="P157" s="185"/>
      <c r="Q157" s="185"/>
      <c r="R157" s="188"/>
      <c r="T157" s="189"/>
      <c r="U157" s="185"/>
      <c r="V157" s="185"/>
      <c r="W157" s="185"/>
      <c r="X157" s="185"/>
      <c r="Y157" s="185"/>
      <c r="Z157" s="185"/>
      <c r="AA157" s="185"/>
      <c r="AB157" s="185"/>
      <c r="AC157" s="185"/>
      <c r="AD157" s="190"/>
      <c r="AT157" s="191" t="s">
        <v>192</v>
      </c>
      <c r="AU157" s="191" t="s">
        <v>128</v>
      </c>
      <c r="AV157" s="10" t="s">
        <v>128</v>
      </c>
      <c r="AW157" s="10" t="s">
        <v>7</v>
      </c>
      <c r="AX157" s="10" t="s">
        <v>27</v>
      </c>
      <c r="AY157" s="191" t="s">
        <v>184</v>
      </c>
    </row>
    <row r="158" spans="2:65" s="1" customFormat="1" ht="31.5" customHeight="1">
      <c r="B158" s="38"/>
      <c r="C158" s="176" t="s">
        <v>232</v>
      </c>
      <c r="D158" s="176" t="s">
        <v>185</v>
      </c>
      <c r="E158" s="177" t="s">
        <v>645</v>
      </c>
      <c r="F158" s="298" t="s">
        <v>514</v>
      </c>
      <c r="G158" s="298"/>
      <c r="H158" s="298"/>
      <c r="I158" s="298"/>
      <c r="J158" s="178" t="s">
        <v>188</v>
      </c>
      <c r="K158" s="179">
        <v>24</v>
      </c>
      <c r="L158" s="180">
        <v>0</v>
      </c>
      <c r="M158" s="299">
        <v>0</v>
      </c>
      <c r="N158" s="300"/>
      <c r="O158" s="300"/>
      <c r="P158" s="279">
        <f>ROUND(V158*K158,2)</f>
        <v>0</v>
      </c>
      <c r="Q158" s="279"/>
      <c r="R158" s="40"/>
      <c r="T158" s="181" t="s">
        <v>26</v>
      </c>
      <c r="U158" s="47" t="s">
        <v>53</v>
      </c>
      <c r="V158" s="127">
        <f>L158+M158</f>
        <v>0</v>
      </c>
      <c r="W158" s="127">
        <f>ROUND(L158*K158,2)</f>
        <v>0</v>
      </c>
      <c r="X158" s="127">
        <f>ROUND(M158*K158,2)</f>
        <v>0</v>
      </c>
      <c r="Y158" s="39"/>
      <c r="Z158" s="182">
        <f>Y158*K158</f>
        <v>0</v>
      </c>
      <c r="AA158" s="182">
        <v>0</v>
      </c>
      <c r="AB158" s="182">
        <f>AA158*K158</f>
        <v>0</v>
      </c>
      <c r="AC158" s="182">
        <v>0</v>
      </c>
      <c r="AD158" s="183">
        <f>AC158*K158</f>
        <v>0</v>
      </c>
      <c r="AR158" s="21" t="s">
        <v>189</v>
      </c>
      <c r="AT158" s="21" t="s">
        <v>185</v>
      </c>
      <c r="AU158" s="21" t="s">
        <v>128</v>
      </c>
      <c r="AY158" s="21" t="s">
        <v>184</v>
      </c>
      <c r="BE158" s="114">
        <f>IF(U158="základní",P158,0)</f>
        <v>0</v>
      </c>
      <c r="BF158" s="114">
        <f>IF(U158="snížená",P158,0)</f>
        <v>0</v>
      </c>
      <c r="BG158" s="114">
        <f>IF(U158="zákl. přenesená",P158,0)</f>
        <v>0</v>
      </c>
      <c r="BH158" s="114">
        <f>IF(U158="sníž. přenesená",P158,0)</f>
        <v>0</v>
      </c>
      <c r="BI158" s="114">
        <f>IF(U158="nulová",P158,0)</f>
        <v>0</v>
      </c>
      <c r="BJ158" s="21" t="s">
        <v>27</v>
      </c>
      <c r="BK158" s="114">
        <f>ROUND(V158*K158,2)</f>
        <v>0</v>
      </c>
      <c r="BL158" s="21" t="s">
        <v>189</v>
      </c>
      <c r="BM158" s="21" t="s">
        <v>646</v>
      </c>
    </row>
    <row r="159" spans="2:65" s="10" customFormat="1" ht="31.5" customHeight="1">
      <c r="B159" s="184"/>
      <c r="C159" s="185"/>
      <c r="D159" s="185"/>
      <c r="E159" s="186" t="s">
        <v>26</v>
      </c>
      <c r="F159" s="301" t="s">
        <v>647</v>
      </c>
      <c r="G159" s="302"/>
      <c r="H159" s="302"/>
      <c r="I159" s="302"/>
      <c r="J159" s="185"/>
      <c r="K159" s="187">
        <v>24</v>
      </c>
      <c r="L159" s="185"/>
      <c r="M159" s="185"/>
      <c r="N159" s="185"/>
      <c r="O159" s="185"/>
      <c r="P159" s="185"/>
      <c r="Q159" s="185"/>
      <c r="R159" s="188"/>
      <c r="T159" s="189"/>
      <c r="U159" s="185"/>
      <c r="V159" s="185"/>
      <c r="W159" s="185"/>
      <c r="X159" s="185"/>
      <c r="Y159" s="185"/>
      <c r="Z159" s="185"/>
      <c r="AA159" s="185"/>
      <c r="AB159" s="185"/>
      <c r="AC159" s="185"/>
      <c r="AD159" s="190"/>
      <c r="AT159" s="191" t="s">
        <v>192</v>
      </c>
      <c r="AU159" s="191" t="s">
        <v>128</v>
      </c>
      <c r="AV159" s="10" t="s">
        <v>128</v>
      </c>
      <c r="AW159" s="10" t="s">
        <v>7</v>
      </c>
      <c r="AX159" s="10" t="s">
        <v>27</v>
      </c>
      <c r="AY159" s="191" t="s">
        <v>184</v>
      </c>
    </row>
    <row r="160" spans="2:65" s="1" customFormat="1" ht="22.5" customHeight="1">
      <c r="B160" s="38"/>
      <c r="C160" s="176" t="s">
        <v>32</v>
      </c>
      <c r="D160" s="176" t="s">
        <v>185</v>
      </c>
      <c r="E160" s="177" t="s">
        <v>247</v>
      </c>
      <c r="F160" s="298" t="s">
        <v>248</v>
      </c>
      <c r="G160" s="298"/>
      <c r="H160" s="298"/>
      <c r="I160" s="298"/>
      <c r="J160" s="178" t="s">
        <v>200</v>
      </c>
      <c r="K160" s="179">
        <v>2.97</v>
      </c>
      <c r="L160" s="180">
        <v>0</v>
      </c>
      <c r="M160" s="299">
        <v>0</v>
      </c>
      <c r="N160" s="300"/>
      <c r="O160" s="300"/>
      <c r="P160" s="279">
        <f>ROUND(V160*K160,2)</f>
        <v>0</v>
      </c>
      <c r="Q160" s="279"/>
      <c r="R160" s="40"/>
      <c r="T160" s="181" t="s">
        <v>26</v>
      </c>
      <c r="U160" s="47" t="s">
        <v>53</v>
      </c>
      <c r="V160" s="127">
        <f>L160+M160</f>
        <v>0</v>
      </c>
      <c r="W160" s="127">
        <f>ROUND(L160*K160,2)</f>
        <v>0</v>
      </c>
      <c r="X160" s="127">
        <f>ROUND(M160*K160,2)</f>
        <v>0</v>
      </c>
      <c r="Y160" s="39"/>
      <c r="Z160" s="182">
        <f>Y160*K160</f>
        <v>0</v>
      </c>
      <c r="AA160" s="182">
        <v>0</v>
      </c>
      <c r="AB160" s="182">
        <f>AA160*K160</f>
        <v>0</v>
      </c>
      <c r="AC160" s="182">
        <v>0</v>
      </c>
      <c r="AD160" s="183">
        <f>AC160*K160</f>
        <v>0</v>
      </c>
      <c r="AR160" s="21" t="s">
        <v>189</v>
      </c>
      <c r="AT160" s="21" t="s">
        <v>185</v>
      </c>
      <c r="AU160" s="21" t="s">
        <v>128</v>
      </c>
      <c r="AY160" s="21" t="s">
        <v>184</v>
      </c>
      <c r="BE160" s="114">
        <f>IF(U160="základní",P160,0)</f>
        <v>0</v>
      </c>
      <c r="BF160" s="114">
        <f>IF(U160="snížená",P160,0)</f>
        <v>0</v>
      </c>
      <c r="BG160" s="114">
        <f>IF(U160="zákl. přenesená",P160,0)</f>
        <v>0</v>
      </c>
      <c r="BH160" s="114">
        <f>IF(U160="sníž. přenesená",P160,0)</f>
        <v>0</v>
      </c>
      <c r="BI160" s="114">
        <f>IF(U160="nulová",P160,0)</f>
        <v>0</v>
      </c>
      <c r="BJ160" s="21" t="s">
        <v>27</v>
      </c>
      <c r="BK160" s="114">
        <f>ROUND(V160*K160,2)</f>
        <v>0</v>
      </c>
      <c r="BL160" s="21" t="s">
        <v>189</v>
      </c>
      <c r="BM160" s="21" t="s">
        <v>648</v>
      </c>
    </row>
    <row r="161" spans="2:65" s="12" customFormat="1" ht="31.5" customHeight="1">
      <c r="B161" s="200"/>
      <c r="C161" s="201"/>
      <c r="D161" s="201"/>
      <c r="E161" s="202" t="s">
        <v>26</v>
      </c>
      <c r="F161" s="294" t="s">
        <v>649</v>
      </c>
      <c r="G161" s="295"/>
      <c r="H161" s="295"/>
      <c r="I161" s="295"/>
      <c r="J161" s="201"/>
      <c r="K161" s="203" t="s">
        <v>26</v>
      </c>
      <c r="L161" s="201"/>
      <c r="M161" s="201"/>
      <c r="N161" s="201"/>
      <c r="O161" s="201"/>
      <c r="P161" s="201"/>
      <c r="Q161" s="201"/>
      <c r="R161" s="204"/>
      <c r="T161" s="205"/>
      <c r="U161" s="201"/>
      <c r="V161" s="201"/>
      <c r="W161" s="201"/>
      <c r="X161" s="201"/>
      <c r="Y161" s="201"/>
      <c r="Z161" s="201"/>
      <c r="AA161" s="201"/>
      <c r="AB161" s="201"/>
      <c r="AC161" s="201"/>
      <c r="AD161" s="206"/>
      <c r="AT161" s="207" t="s">
        <v>192</v>
      </c>
      <c r="AU161" s="207" t="s">
        <v>128</v>
      </c>
      <c r="AV161" s="12" t="s">
        <v>27</v>
      </c>
      <c r="AW161" s="12" t="s">
        <v>7</v>
      </c>
      <c r="AX161" s="12" t="s">
        <v>90</v>
      </c>
      <c r="AY161" s="207" t="s">
        <v>184</v>
      </c>
    </row>
    <row r="162" spans="2:65" s="10" customFormat="1" ht="22.5" customHeight="1">
      <c r="B162" s="184"/>
      <c r="C162" s="185"/>
      <c r="D162" s="185"/>
      <c r="E162" s="186" t="s">
        <v>26</v>
      </c>
      <c r="F162" s="296" t="s">
        <v>650</v>
      </c>
      <c r="G162" s="297"/>
      <c r="H162" s="297"/>
      <c r="I162" s="297"/>
      <c r="J162" s="185"/>
      <c r="K162" s="187">
        <v>2.97</v>
      </c>
      <c r="L162" s="185"/>
      <c r="M162" s="185"/>
      <c r="N162" s="185"/>
      <c r="O162" s="185"/>
      <c r="P162" s="185"/>
      <c r="Q162" s="185"/>
      <c r="R162" s="188"/>
      <c r="T162" s="189"/>
      <c r="U162" s="185"/>
      <c r="V162" s="185"/>
      <c r="W162" s="185"/>
      <c r="X162" s="185"/>
      <c r="Y162" s="185"/>
      <c r="Z162" s="185"/>
      <c r="AA162" s="185"/>
      <c r="AB162" s="185"/>
      <c r="AC162" s="185"/>
      <c r="AD162" s="190"/>
      <c r="AT162" s="191" t="s">
        <v>192</v>
      </c>
      <c r="AU162" s="191" t="s">
        <v>128</v>
      </c>
      <c r="AV162" s="10" t="s">
        <v>128</v>
      </c>
      <c r="AW162" s="10" t="s">
        <v>7</v>
      </c>
      <c r="AX162" s="10" t="s">
        <v>27</v>
      </c>
      <c r="AY162" s="191" t="s">
        <v>184</v>
      </c>
    </row>
    <row r="163" spans="2:65" s="1" customFormat="1" ht="22.5" customHeight="1">
      <c r="B163" s="38"/>
      <c r="C163" s="176" t="s">
        <v>241</v>
      </c>
      <c r="D163" s="176" t="s">
        <v>185</v>
      </c>
      <c r="E163" s="177" t="s">
        <v>651</v>
      </c>
      <c r="F163" s="298" t="s">
        <v>652</v>
      </c>
      <c r="G163" s="298"/>
      <c r="H163" s="298"/>
      <c r="I163" s="298"/>
      <c r="J163" s="178" t="s">
        <v>188</v>
      </c>
      <c r="K163" s="179">
        <v>24</v>
      </c>
      <c r="L163" s="180">
        <v>0</v>
      </c>
      <c r="M163" s="299">
        <v>0</v>
      </c>
      <c r="N163" s="300"/>
      <c r="O163" s="300"/>
      <c r="P163" s="279">
        <f>ROUND(V163*K163,2)</f>
        <v>0</v>
      </c>
      <c r="Q163" s="279"/>
      <c r="R163" s="40"/>
      <c r="T163" s="181" t="s">
        <v>26</v>
      </c>
      <c r="U163" s="47" t="s">
        <v>53</v>
      </c>
      <c r="V163" s="127">
        <f>L163+M163</f>
        <v>0</v>
      </c>
      <c r="W163" s="127">
        <f>ROUND(L163*K163,2)</f>
        <v>0</v>
      </c>
      <c r="X163" s="127">
        <f>ROUND(M163*K163,2)</f>
        <v>0</v>
      </c>
      <c r="Y163" s="39"/>
      <c r="Z163" s="182">
        <f>Y163*K163</f>
        <v>0</v>
      </c>
      <c r="AA163" s="182">
        <v>0</v>
      </c>
      <c r="AB163" s="182">
        <f>AA163*K163</f>
        <v>0</v>
      </c>
      <c r="AC163" s="182">
        <v>0</v>
      </c>
      <c r="AD163" s="183">
        <f>AC163*K163</f>
        <v>0</v>
      </c>
      <c r="AR163" s="21" t="s">
        <v>189</v>
      </c>
      <c r="AT163" s="21" t="s">
        <v>185</v>
      </c>
      <c r="AU163" s="21" t="s">
        <v>128</v>
      </c>
      <c r="AY163" s="21" t="s">
        <v>184</v>
      </c>
      <c r="BE163" s="114">
        <f>IF(U163="základní",P163,0)</f>
        <v>0</v>
      </c>
      <c r="BF163" s="114">
        <f>IF(U163="snížená",P163,0)</f>
        <v>0</v>
      </c>
      <c r="BG163" s="114">
        <f>IF(U163="zákl. přenesená",P163,0)</f>
        <v>0</v>
      </c>
      <c r="BH163" s="114">
        <f>IF(U163="sníž. přenesená",P163,0)</f>
        <v>0</v>
      </c>
      <c r="BI163" s="114">
        <f>IF(U163="nulová",P163,0)</f>
        <v>0</v>
      </c>
      <c r="BJ163" s="21" t="s">
        <v>27</v>
      </c>
      <c r="BK163" s="114">
        <f>ROUND(V163*K163,2)</f>
        <v>0</v>
      </c>
      <c r="BL163" s="21" t="s">
        <v>189</v>
      </c>
      <c r="BM163" s="21" t="s">
        <v>653</v>
      </c>
    </row>
    <row r="164" spans="2:65" s="1" customFormat="1" ht="54" customHeight="1">
      <c r="B164" s="38"/>
      <c r="C164" s="39"/>
      <c r="D164" s="39"/>
      <c r="E164" s="39"/>
      <c r="F164" s="328" t="s">
        <v>654</v>
      </c>
      <c r="G164" s="329"/>
      <c r="H164" s="329"/>
      <c r="I164" s="329"/>
      <c r="J164" s="39"/>
      <c r="K164" s="39"/>
      <c r="L164" s="39"/>
      <c r="M164" s="39"/>
      <c r="N164" s="39"/>
      <c r="O164" s="39"/>
      <c r="P164" s="39"/>
      <c r="Q164" s="39"/>
      <c r="R164" s="40"/>
      <c r="T164" s="149"/>
      <c r="U164" s="39"/>
      <c r="V164" s="39"/>
      <c r="W164" s="39"/>
      <c r="X164" s="39"/>
      <c r="Y164" s="39"/>
      <c r="Z164" s="39"/>
      <c r="AA164" s="39"/>
      <c r="AB164" s="39"/>
      <c r="AC164" s="39"/>
      <c r="AD164" s="81"/>
      <c r="AT164" s="21" t="s">
        <v>655</v>
      </c>
      <c r="AU164" s="21" t="s">
        <v>128</v>
      </c>
    </row>
    <row r="165" spans="2:65" s="10" customFormat="1" ht="31.5" customHeight="1">
      <c r="B165" s="184"/>
      <c r="C165" s="185"/>
      <c r="D165" s="185"/>
      <c r="E165" s="186" t="s">
        <v>26</v>
      </c>
      <c r="F165" s="296" t="s">
        <v>656</v>
      </c>
      <c r="G165" s="297"/>
      <c r="H165" s="297"/>
      <c r="I165" s="297"/>
      <c r="J165" s="185"/>
      <c r="K165" s="187">
        <v>24</v>
      </c>
      <c r="L165" s="185"/>
      <c r="M165" s="185"/>
      <c r="N165" s="185"/>
      <c r="O165" s="185"/>
      <c r="P165" s="185"/>
      <c r="Q165" s="185"/>
      <c r="R165" s="188"/>
      <c r="T165" s="189"/>
      <c r="U165" s="185"/>
      <c r="V165" s="185"/>
      <c r="W165" s="185"/>
      <c r="X165" s="185"/>
      <c r="Y165" s="185"/>
      <c r="Z165" s="185"/>
      <c r="AA165" s="185"/>
      <c r="AB165" s="185"/>
      <c r="AC165" s="185"/>
      <c r="AD165" s="190"/>
      <c r="AT165" s="191" t="s">
        <v>192</v>
      </c>
      <c r="AU165" s="191" t="s">
        <v>128</v>
      </c>
      <c r="AV165" s="10" t="s">
        <v>128</v>
      </c>
      <c r="AW165" s="10" t="s">
        <v>7</v>
      </c>
      <c r="AX165" s="10" t="s">
        <v>27</v>
      </c>
      <c r="AY165" s="191" t="s">
        <v>184</v>
      </c>
    </row>
    <row r="166" spans="2:65" s="1" customFormat="1" ht="31.5" customHeight="1">
      <c r="B166" s="38"/>
      <c r="C166" s="176" t="s">
        <v>246</v>
      </c>
      <c r="D166" s="176" t="s">
        <v>185</v>
      </c>
      <c r="E166" s="177" t="s">
        <v>271</v>
      </c>
      <c r="F166" s="298" t="s">
        <v>272</v>
      </c>
      <c r="G166" s="298"/>
      <c r="H166" s="298"/>
      <c r="I166" s="298"/>
      <c r="J166" s="178" t="s">
        <v>188</v>
      </c>
      <c r="K166" s="179">
        <v>67.75</v>
      </c>
      <c r="L166" s="180">
        <v>0</v>
      </c>
      <c r="M166" s="299">
        <v>0</v>
      </c>
      <c r="N166" s="300"/>
      <c r="O166" s="300"/>
      <c r="P166" s="279">
        <f>ROUND(V166*K166,2)</f>
        <v>0</v>
      </c>
      <c r="Q166" s="279"/>
      <c r="R166" s="40"/>
      <c r="T166" s="181" t="s">
        <v>26</v>
      </c>
      <c r="U166" s="47" t="s">
        <v>53</v>
      </c>
      <c r="V166" s="127">
        <f>L166+M166</f>
        <v>0</v>
      </c>
      <c r="W166" s="127">
        <f>ROUND(L166*K166,2)</f>
        <v>0</v>
      </c>
      <c r="X166" s="127">
        <f>ROUND(M166*K166,2)</f>
        <v>0</v>
      </c>
      <c r="Y166" s="39"/>
      <c r="Z166" s="182">
        <f>Y166*K166</f>
        <v>0</v>
      </c>
      <c r="AA166" s="182">
        <v>0</v>
      </c>
      <c r="AB166" s="182">
        <f>AA166*K166</f>
        <v>0</v>
      </c>
      <c r="AC166" s="182">
        <v>0</v>
      </c>
      <c r="AD166" s="183">
        <f>AC166*K166</f>
        <v>0</v>
      </c>
      <c r="AR166" s="21" t="s">
        <v>189</v>
      </c>
      <c r="AT166" s="21" t="s">
        <v>185</v>
      </c>
      <c r="AU166" s="21" t="s">
        <v>128</v>
      </c>
      <c r="AY166" s="21" t="s">
        <v>184</v>
      </c>
      <c r="BE166" s="114">
        <f>IF(U166="základní",P166,0)</f>
        <v>0</v>
      </c>
      <c r="BF166" s="114">
        <f>IF(U166="snížená",P166,0)</f>
        <v>0</v>
      </c>
      <c r="BG166" s="114">
        <f>IF(U166="zákl. přenesená",P166,0)</f>
        <v>0</v>
      </c>
      <c r="BH166" s="114">
        <f>IF(U166="sníž. přenesená",P166,0)</f>
        <v>0</v>
      </c>
      <c r="BI166" s="114">
        <f>IF(U166="nulová",P166,0)</f>
        <v>0</v>
      </c>
      <c r="BJ166" s="21" t="s">
        <v>27</v>
      </c>
      <c r="BK166" s="114">
        <f>ROUND(V166*K166,2)</f>
        <v>0</v>
      </c>
      <c r="BL166" s="21" t="s">
        <v>189</v>
      </c>
      <c r="BM166" s="21" t="s">
        <v>657</v>
      </c>
    </row>
    <row r="167" spans="2:65" s="10" customFormat="1" ht="22.5" customHeight="1">
      <c r="B167" s="184"/>
      <c r="C167" s="185"/>
      <c r="D167" s="185"/>
      <c r="E167" s="186" t="s">
        <v>26</v>
      </c>
      <c r="F167" s="301" t="s">
        <v>658</v>
      </c>
      <c r="G167" s="302"/>
      <c r="H167" s="302"/>
      <c r="I167" s="302"/>
      <c r="J167" s="185"/>
      <c r="K167" s="187">
        <v>67.75</v>
      </c>
      <c r="L167" s="185"/>
      <c r="M167" s="185"/>
      <c r="N167" s="185"/>
      <c r="O167" s="185"/>
      <c r="P167" s="185"/>
      <c r="Q167" s="185"/>
      <c r="R167" s="188"/>
      <c r="T167" s="189"/>
      <c r="U167" s="185"/>
      <c r="V167" s="185"/>
      <c r="W167" s="185"/>
      <c r="X167" s="185"/>
      <c r="Y167" s="185"/>
      <c r="Z167" s="185"/>
      <c r="AA167" s="185"/>
      <c r="AB167" s="185"/>
      <c r="AC167" s="185"/>
      <c r="AD167" s="190"/>
      <c r="AT167" s="191" t="s">
        <v>192</v>
      </c>
      <c r="AU167" s="191" t="s">
        <v>128</v>
      </c>
      <c r="AV167" s="10" t="s">
        <v>128</v>
      </c>
      <c r="AW167" s="10" t="s">
        <v>7</v>
      </c>
      <c r="AX167" s="10" t="s">
        <v>27</v>
      </c>
      <c r="AY167" s="191" t="s">
        <v>184</v>
      </c>
    </row>
    <row r="168" spans="2:65" s="1" customFormat="1" ht="31.5" customHeight="1">
      <c r="B168" s="38"/>
      <c r="C168" s="176" t="s">
        <v>251</v>
      </c>
      <c r="D168" s="176" t="s">
        <v>185</v>
      </c>
      <c r="E168" s="177" t="s">
        <v>525</v>
      </c>
      <c r="F168" s="298" t="s">
        <v>526</v>
      </c>
      <c r="G168" s="298"/>
      <c r="H168" s="298"/>
      <c r="I168" s="298"/>
      <c r="J168" s="178" t="s">
        <v>188</v>
      </c>
      <c r="K168" s="179">
        <v>67.75</v>
      </c>
      <c r="L168" s="180">
        <v>0</v>
      </c>
      <c r="M168" s="299">
        <v>0</v>
      </c>
      <c r="N168" s="300"/>
      <c r="O168" s="300"/>
      <c r="P168" s="279">
        <f>ROUND(V168*K168,2)</f>
        <v>0</v>
      </c>
      <c r="Q168" s="279"/>
      <c r="R168" s="40"/>
      <c r="T168" s="181" t="s">
        <v>26</v>
      </c>
      <c r="U168" s="47" t="s">
        <v>53</v>
      </c>
      <c r="V168" s="127">
        <f>L168+M168</f>
        <v>0</v>
      </c>
      <c r="W168" s="127">
        <f>ROUND(L168*K168,2)</f>
        <v>0</v>
      </c>
      <c r="X168" s="127">
        <f>ROUND(M168*K168,2)</f>
        <v>0</v>
      </c>
      <c r="Y168" s="39"/>
      <c r="Z168" s="182">
        <f>Y168*K168</f>
        <v>0</v>
      </c>
      <c r="AA168" s="182">
        <v>0</v>
      </c>
      <c r="AB168" s="182">
        <f>AA168*K168</f>
        <v>0</v>
      </c>
      <c r="AC168" s="182">
        <v>0</v>
      </c>
      <c r="AD168" s="183">
        <f>AC168*K168</f>
        <v>0</v>
      </c>
      <c r="AR168" s="21" t="s">
        <v>189</v>
      </c>
      <c r="AT168" s="21" t="s">
        <v>185</v>
      </c>
      <c r="AU168" s="21" t="s">
        <v>128</v>
      </c>
      <c r="AY168" s="21" t="s">
        <v>184</v>
      </c>
      <c r="BE168" s="114">
        <f>IF(U168="základní",P168,0)</f>
        <v>0</v>
      </c>
      <c r="BF168" s="114">
        <f>IF(U168="snížená",P168,0)</f>
        <v>0</v>
      </c>
      <c r="BG168" s="114">
        <f>IF(U168="zákl. přenesená",P168,0)</f>
        <v>0</v>
      </c>
      <c r="BH168" s="114">
        <f>IF(U168="sníž. přenesená",P168,0)</f>
        <v>0</v>
      </c>
      <c r="BI168" s="114">
        <f>IF(U168="nulová",P168,0)</f>
        <v>0</v>
      </c>
      <c r="BJ168" s="21" t="s">
        <v>27</v>
      </c>
      <c r="BK168" s="114">
        <f>ROUND(V168*K168,2)</f>
        <v>0</v>
      </c>
      <c r="BL168" s="21" t="s">
        <v>189</v>
      </c>
      <c r="BM168" s="21" t="s">
        <v>659</v>
      </c>
    </row>
    <row r="169" spans="2:65" s="10" customFormat="1" ht="31.5" customHeight="1">
      <c r="B169" s="184"/>
      <c r="C169" s="185"/>
      <c r="D169" s="185"/>
      <c r="E169" s="186" t="s">
        <v>26</v>
      </c>
      <c r="F169" s="301" t="s">
        <v>660</v>
      </c>
      <c r="G169" s="302"/>
      <c r="H169" s="302"/>
      <c r="I169" s="302"/>
      <c r="J169" s="185"/>
      <c r="K169" s="187">
        <v>67.75</v>
      </c>
      <c r="L169" s="185"/>
      <c r="M169" s="185"/>
      <c r="N169" s="185"/>
      <c r="O169" s="185"/>
      <c r="P169" s="185"/>
      <c r="Q169" s="185"/>
      <c r="R169" s="188"/>
      <c r="T169" s="189"/>
      <c r="U169" s="185"/>
      <c r="V169" s="185"/>
      <c r="W169" s="185"/>
      <c r="X169" s="185"/>
      <c r="Y169" s="185"/>
      <c r="Z169" s="185"/>
      <c r="AA169" s="185"/>
      <c r="AB169" s="185"/>
      <c r="AC169" s="185"/>
      <c r="AD169" s="190"/>
      <c r="AT169" s="191" t="s">
        <v>192</v>
      </c>
      <c r="AU169" s="191" t="s">
        <v>128</v>
      </c>
      <c r="AV169" s="10" t="s">
        <v>128</v>
      </c>
      <c r="AW169" s="10" t="s">
        <v>7</v>
      </c>
      <c r="AX169" s="10" t="s">
        <v>27</v>
      </c>
      <c r="AY169" s="191" t="s">
        <v>184</v>
      </c>
    </row>
    <row r="170" spans="2:65" s="1" customFormat="1" ht="31.5" customHeight="1">
      <c r="B170" s="38"/>
      <c r="C170" s="176" t="s">
        <v>256</v>
      </c>
      <c r="D170" s="176" t="s">
        <v>185</v>
      </c>
      <c r="E170" s="177" t="s">
        <v>417</v>
      </c>
      <c r="F170" s="298" t="s">
        <v>418</v>
      </c>
      <c r="G170" s="298"/>
      <c r="H170" s="298"/>
      <c r="I170" s="298"/>
      <c r="J170" s="178" t="s">
        <v>188</v>
      </c>
      <c r="K170" s="179">
        <v>24</v>
      </c>
      <c r="L170" s="180">
        <v>0</v>
      </c>
      <c r="M170" s="299">
        <v>0</v>
      </c>
      <c r="N170" s="300"/>
      <c r="O170" s="300"/>
      <c r="P170" s="279">
        <f>ROUND(V170*K170,2)</f>
        <v>0</v>
      </c>
      <c r="Q170" s="279"/>
      <c r="R170" s="40"/>
      <c r="T170" s="181" t="s">
        <v>26</v>
      </c>
      <c r="U170" s="47" t="s">
        <v>53</v>
      </c>
      <c r="V170" s="127">
        <f>L170+M170</f>
        <v>0</v>
      </c>
      <c r="W170" s="127">
        <f>ROUND(L170*K170,2)</f>
        <v>0</v>
      </c>
      <c r="X170" s="127">
        <f>ROUND(M170*K170,2)</f>
        <v>0</v>
      </c>
      <c r="Y170" s="39"/>
      <c r="Z170" s="182">
        <f>Y170*K170</f>
        <v>0</v>
      </c>
      <c r="AA170" s="182">
        <v>0</v>
      </c>
      <c r="AB170" s="182">
        <f>AA170*K170</f>
        <v>0</v>
      </c>
      <c r="AC170" s="182">
        <v>0</v>
      </c>
      <c r="AD170" s="183">
        <f>AC170*K170</f>
        <v>0</v>
      </c>
      <c r="AR170" s="21" t="s">
        <v>189</v>
      </c>
      <c r="AT170" s="21" t="s">
        <v>185</v>
      </c>
      <c r="AU170" s="21" t="s">
        <v>128</v>
      </c>
      <c r="AY170" s="21" t="s">
        <v>184</v>
      </c>
      <c r="BE170" s="114">
        <f>IF(U170="základní",P170,0)</f>
        <v>0</v>
      </c>
      <c r="BF170" s="114">
        <f>IF(U170="snížená",P170,0)</f>
        <v>0</v>
      </c>
      <c r="BG170" s="114">
        <f>IF(U170="zákl. přenesená",P170,0)</f>
        <v>0</v>
      </c>
      <c r="BH170" s="114">
        <f>IF(U170="sníž. přenesená",P170,0)</f>
        <v>0</v>
      </c>
      <c r="BI170" s="114">
        <f>IF(U170="nulová",P170,0)</f>
        <v>0</v>
      </c>
      <c r="BJ170" s="21" t="s">
        <v>27</v>
      </c>
      <c r="BK170" s="114">
        <f>ROUND(V170*K170,2)</f>
        <v>0</v>
      </c>
      <c r="BL170" s="21" t="s">
        <v>189</v>
      </c>
      <c r="BM170" s="21" t="s">
        <v>661</v>
      </c>
    </row>
    <row r="171" spans="2:65" s="1" customFormat="1" ht="54" customHeight="1">
      <c r="B171" s="38"/>
      <c r="C171" s="39"/>
      <c r="D171" s="39"/>
      <c r="E171" s="39"/>
      <c r="F171" s="328" t="s">
        <v>662</v>
      </c>
      <c r="G171" s="329"/>
      <c r="H171" s="329"/>
      <c r="I171" s="329"/>
      <c r="J171" s="39"/>
      <c r="K171" s="39"/>
      <c r="L171" s="39"/>
      <c r="M171" s="39"/>
      <c r="N171" s="39"/>
      <c r="O171" s="39"/>
      <c r="P171" s="39"/>
      <c r="Q171" s="39"/>
      <c r="R171" s="40"/>
      <c r="T171" s="149"/>
      <c r="U171" s="39"/>
      <c r="V171" s="39"/>
      <c r="W171" s="39"/>
      <c r="X171" s="39"/>
      <c r="Y171" s="39"/>
      <c r="Z171" s="39"/>
      <c r="AA171" s="39"/>
      <c r="AB171" s="39"/>
      <c r="AC171" s="39"/>
      <c r="AD171" s="81"/>
      <c r="AT171" s="21" t="s">
        <v>655</v>
      </c>
      <c r="AU171" s="21" t="s">
        <v>128</v>
      </c>
    </row>
    <row r="172" spans="2:65" s="10" customFormat="1" ht="22.5" customHeight="1">
      <c r="B172" s="184"/>
      <c r="C172" s="185"/>
      <c r="D172" s="185"/>
      <c r="E172" s="186" t="s">
        <v>26</v>
      </c>
      <c r="F172" s="296" t="s">
        <v>663</v>
      </c>
      <c r="G172" s="297"/>
      <c r="H172" s="297"/>
      <c r="I172" s="297"/>
      <c r="J172" s="185"/>
      <c r="K172" s="187">
        <v>24</v>
      </c>
      <c r="L172" s="185"/>
      <c r="M172" s="185"/>
      <c r="N172" s="185"/>
      <c r="O172" s="185"/>
      <c r="P172" s="185"/>
      <c r="Q172" s="185"/>
      <c r="R172" s="188"/>
      <c r="T172" s="189"/>
      <c r="U172" s="185"/>
      <c r="V172" s="185"/>
      <c r="W172" s="185"/>
      <c r="X172" s="185"/>
      <c r="Y172" s="185"/>
      <c r="Z172" s="185"/>
      <c r="AA172" s="185"/>
      <c r="AB172" s="185"/>
      <c r="AC172" s="185"/>
      <c r="AD172" s="190"/>
      <c r="AT172" s="191" t="s">
        <v>192</v>
      </c>
      <c r="AU172" s="191" t="s">
        <v>128</v>
      </c>
      <c r="AV172" s="10" t="s">
        <v>128</v>
      </c>
      <c r="AW172" s="10" t="s">
        <v>7</v>
      </c>
      <c r="AX172" s="10" t="s">
        <v>27</v>
      </c>
      <c r="AY172" s="191" t="s">
        <v>184</v>
      </c>
    </row>
    <row r="173" spans="2:65" s="1" customFormat="1" ht="22.5" customHeight="1">
      <c r="B173" s="38"/>
      <c r="C173" s="176" t="s">
        <v>12</v>
      </c>
      <c r="D173" s="176" t="s">
        <v>185</v>
      </c>
      <c r="E173" s="177" t="s">
        <v>425</v>
      </c>
      <c r="F173" s="298" t="s">
        <v>426</v>
      </c>
      <c r="G173" s="298"/>
      <c r="H173" s="298"/>
      <c r="I173" s="298"/>
      <c r="J173" s="178" t="s">
        <v>200</v>
      </c>
      <c r="K173" s="179">
        <v>0.33900000000000002</v>
      </c>
      <c r="L173" s="180">
        <v>0</v>
      </c>
      <c r="M173" s="299">
        <v>0</v>
      </c>
      <c r="N173" s="300"/>
      <c r="O173" s="300"/>
      <c r="P173" s="279">
        <f>ROUND(V173*K173,2)</f>
        <v>0</v>
      </c>
      <c r="Q173" s="279"/>
      <c r="R173" s="40"/>
      <c r="T173" s="181" t="s">
        <v>26</v>
      </c>
      <c r="U173" s="47" t="s">
        <v>53</v>
      </c>
      <c r="V173" s="127">
        <f>L173+M173</f>
        <v>0</v>
      </c>
      <c r="W173" s="127">
        <f>ROUND(L173*K173,2)</f>
        <v>0</v>
      </c>
      <c r="X173" s="127">
        <f>ROUND(M173*K173,2)</f>
        <v>0</v>
      </c>
      <c r="Y173" s="39"/>
      <c r="Z173" s="182">
        <f>Y173*K173</f>
        <v>0</v>
      </c>
      <c r="AA173" s="182">
        <v>0</v>
      </c>
      <c r="AB173" s="182">
        <f>AA173*K173</f>
        <v>0</v>
      </c>
      <c r="AC173" s="182">
        <v>0</v>
      </c>
      <c r="AD173" s="183">
        <f>AC173*K173</f>
        <v>0</v>
      </c>
      <c r="AR173" s="21" t="s">
        <v>189</v>
      </c>
      <c r="AT173" s="21" t="s">
        <v>185</v>
      </c>
      <c r="AU173" s="21" t="s">
        <v>128</v>
      </c>
      <c r="AY173" s="21" t="s">
        <v>184</v>
      </c>
      <c r="BE173" s="114">
        <f>IF(U173="základní",P173,0)</f>
        <v>0</v>
      </c>
      <c r="BF173" s="114">
        <f>IF(U173="snížená",P173,0)</f>
        <v>0</v>
      </c>
      <c r="BG173" s="114">
        <f>IF(U173="zákl. přenesená",P173,0)</f>
        <v>0</v>
      </c>
      <c r="BH173" s="114">
        <f>IF(U173="sníž. přenesená",P173,0)</f>
        <v>0</v>
      </c>
      <c r="BI173" s="114">
        <f>IF(U173="nulová",P173,0)</f>
        <v>0</v>
      </c>
      <c r="BJ173" s="21" t="s">
        <v>27</v>
      </c>
      <c r="BK173" s="114">
        <f>ROUND(V173*K173,2)</f>
        <v>0</v>
      </c>
      <c r="BL173" s="21" t="s">
        <v>189</v>
      </c>
      <c r="BM173" s="21" t="s">
        <v>664</v>
      </c>
    </row>
    <row r="174" spans="2:65" s="10" customFormat="1" ht="22.5" customHeight="1">
      <c r="B174" s="184"/>
      <c r="C174" s="185"/>
      <c r="D174" s="185"/>
      <c r="E174" s="186" t="s">
        <v>26</v>
      </c>
      <c r="F174" s="301" t="s">
        <v>665</v>
      </c>
      <c r="G174" s="302"/>
      <c r="H174" s="302"/>
      <c r="I174" s="302"/>
      <c r="J174" s="185"/>
      <c r="K174" s="187">
        <v>0.33900000000000002</v>
      </c>
      <c r="L174" s="185"/>
      <c r="M174" s="185"/>
      <c r="N174" s="185"/>
      <c r="O174" s="185"/>
      <c r="P174" s="185"/>
      <c r="Q174" s="185"/>
      <c r="R174" s="188"/>
      <c r="T174" s="189"/>
      <c r="U174" s="185"/>
      <c r="V174" s="185"/>
      <c r="W174" s="185"/>
      <c r="X174" s="185"/>
      <c r="Y174" s="185"/>
      <c r="Z174" s="185"/>
      <c r="AA174" s="185"/>
      <c r="AB174" s="185"/>
      <c r="AC174" s="185"/>
      <c r="AD174" s="190"/>
      <c r="AT174" s="191" t="s">
        <v>192</v>
      </c>
      <c r="AU174" s="191" t="s">
        <v>128</v>
      </c>
      <c r="AV174" s="10" t="s">
        <v>128</v>
      </c>
      <c r="AW174" s="10" t="s">
        <v>7</v>
      </c>
      <c r="AX174" s="10" t="s">
        <v>27</v>
      </c>
      <c r="AY174" s="191" t="s">
        <v>184</v>
      </c>
    </row>
    <row r="175" spans="2:65" s="9" customFormat="1" ht="29.85" customHeight="1">
      <c r="B175" s="164"/>
      <c r="C175" s="165"/>
      <c r="D175" s="175" t="s">
        <v>147</v>
      </c>
      <c r="E175" s="175"/>
      <c r="F175" s="175"/>
      <c r="G175" s="175"/>
      <c r="H175" s="175"/>
      <c r="I175" s="175"/>
      <c r="J175" s="175"/>
      <c r="K175" s="175"/>
      <c r="L175" s="175"/>
      <c r="M175" s="286">
        <f>BK175</f>
        <v>0</v>
      </c>
      <c r="N175" s="287"/>
      <c r="O175" s="287"/>
      <c r="P175" s="287"/>
      <c r="Q175" s="287"/>
      <c r="R175" s="167"/>
      <c r="T175" s="168"/>
      <c r="U175" s="165"/>
      <c r="V175" s="165"/>
      <c r="W175" s="169">
        <f>SUM(W176:W179)</f>
        <v>0</v>
      </c>
      <c r="X175" s="169">
        <f>SUM(X176:X179)</f>
        <v>0</v>
      </c>
      <c r="Y175" s="165"/>
      <c r="Z175" s="170">
        <f>SUM(Z176:Z179)</f>
        <v>0</v>
      </c>
      <c r="AA175" s="165"/>
      <c r="AB175" s="170">
        <f>SUM(AB176:AB179)</f>
        <v>7.02</v>
      </c>
      <c r="AC175" s="165"/>
      <c r="AD175" s="171">
        <f>SUM(AD176:AD179)</f>
        <v>0</v>
      </c>
      <c r="AR175" s="172" t="s">
        <v>27</v>
      </c>
      <c r="AT175" s="173" t="s">
        <v>89</v>
      </c>
      <c r="AU175" s="173" t="s">
        <v>27</v>
      </c>
      <c r="AY175" s="172" t="s">
        <v>184</v>
      </c>
      <c r="BK175" s="174">
        <f>SUM(BK176:BK179)</f>
        <v>0</v>
      </c>
    </row>
    <row r="176" spans="2:65" s="1" customFormat="1" ht="31.5" customHeight="1">
      <c r="B176" s="38"/>
      <c r="C176" s="176" t="s">
        <v>265</v>
      </c>
      <c r="D176" s="176" t="s">
        <v>185</v>
      </c>
      <c r="E176" s="177" t="s">
        <v>283</v>
      </c>
      <c r="F176" s="298" t="s">
        <v>284</v>
      </c>
      <c r="G176" s="298"/>
      <c r="H176" s="298"/>
      <c r="I176" s="298"/>
      <c r="J176" s="178" t="s">
        <v>200</v>
      </c>
      <c r="K176" s="179">
        <v>2.6</v>
      </c>
      <c r="L176" s="180">
        <v>0</v>
      </c>
      <c r="M176" s="299">
        <v>0</v>
      </c>
      <c r="N176" s="300"/>
      <c r="O176" s="300"/>
      <c r="P176" s="279">
        <f>ROUND(V176*K176,2)</f>
        <v>0</v>
      </c>
      <c r="Q176" s="279"/>
      <c r="R176" s="40"/>
      <c r="T176" s="181" t="s">
        <v>26</v>
      </c>
      <c r="U176" s="47" t="s">
        <v>53</v>
      </c>
      <c r="V176" s="127">
        <f>L176+M176</f>
        <v>0</v>
      </c>
      <c r="W176" s="127">
        <f>ROUND(L176*K176,2)</f>
        <v>0</v>
      </c>
      <c r="X176" s="127">
        <f>ROUND(M176*K176,2)</f>
        <v>0</v>
      </c>
      <c r="Y176" s="39"/>
      <c r="Z176" s="182">
        <f>Y176*K176</f>
        <v>0</v>
      </c>
      <c r="AA176" s="182">
        <v>0</v>
      </c>
      <c r="AB176" s="182">
        <f>AA176*K176</f>
        <v>0</v>
      </c>
      <c r="AC176" s="182">
        <v>0</v>
      </c>
      <c r="AD176" s="183">
        <f>AC176*K176</f>
        <v>0</v>
      </c>
      <c r="AR176" s="21" t="s">
        <v>189</v>
      </c>
      <c r="AT176" s="21" t="s">
        <v>185</v>
      </c>
      <c r="AU176" s="21" t="s">
        <v>128</v>
      </c>
      <c r="AY176" s="21" t="s">
        <v>184</v>
      </c>
      <c r="BE176" s="114">
        <f>IF(U176="základní",P176,0)</f>
        <v>0</v>
      </c>
      <c r="BF176" s="114">
        <f>IF(U176="snížená",P176,0)</f>
        <v>0</v>
      </c>
      <c r="BG176" s="114">
        <f>IF(U176="zákl. přenesená",P176,0)</f>
        <v>0</v>
      </c>
      <c r="BH176" s="114">
        <f>IF(U176="sníž. přenesená",P176,0)</f>
        <v>0</v>
      </c>
      <c r="BI176" s="114">
        <f>IF(U176="nulová",P176,0)</f>
        <v>0</v>
      </c>
      <c r="BJ176" s="21" t="s">
        <v>27</v>
      </c>
      <c r="BK176" s="114">
        <f>ROUND(V176*K176,2)</f>
        <v>0</v>
      </c>
      <c r="BL176" s="21" t="s">
        <v>189</v>
      </c>
      <c r="BM176" s="21" t="s">
        <v>666</v>
      </c>
    </row>
    <row r="177" spans="2:65" s="10" customFormat="1" ht="22.5" customHeight="1">
      <c r="B177" s="184"/>
      <c r="C177" s="185"/>
      <c r="D177" s="185"/>
      <c r="E177" s="186" t="s">
        <v>26</v>
      </c>
      <c r="F177" s="301" t="s">
        <v>667</v>
      </c>
      <c r="G177" s="302"/>
      <c r="H177" s="302"/>
      <c r="I177" s="302"/>
      <c r="J177" s="185"/>
      <c r="K177" s="187">
        <v>2.6</v>
      </c>
      <c r="L177" s="185"/>
      <c r="M177" s="185"/>
      <c r="N177" s="185"/>
      <c r="O177" s="185"/>
      <c r="P177" s="185"/>
      <c r="Q177" s="185"/>
      <c r="R177" s="188"/>
      <c r="T177" s="189"/>
      <c r="U177" s="185"/>
      <c r="V177" s="185"/>
      <c r="W177" s="185"/>
      <c r="X177" s="185"/>
      <c r="Y177" s="185"/>
      <c r="Z177" s="185"/>
      <c r="AA177" s="185"/>
      <c r="AB177" s="185"/>
      <c r="AC177" s="185"/>
      <c r="AD177" s="190"/>
      <c r="AT177" s="191" t="s">
        <v>192</v>
      </c>
      <c r="AU177" s="191" t="s">
        <v>128</v>
      </c>
      <c r="AV177" s="10" t="s">
        <v>128</v>
      </c>
      <c r="AW177" s="10" t="s">
        <v>7</v>
      </c>
      <c r="AX177" s="10" t="s">
        <v>27</v>
      </c>
      <c r="AY177" s="191" t="s">
        <v>184</v>
      </c>
    </row>
    <row r="178" spans="2:65" s="1" customFormat="1" ht="22.5" customHeight="1">
      <c r="B178" s="38"/>
      <c r="C178" s="208" t="s">
        <v>270</v>
      </c>
      <c r="D178" s="208" t="s">
        <v>318</v>
      </c>
      <c r="E178" s="209" t="s">
        <v>431</v>
      </c>
      <c r="F178" s="303" t="s">
        <v>668</v>
      </c>
      <c r="G178" s="303"/>
      <c r="H178" s="303"/>
      <c r="I178" s="303"/>
      <c r="J178" s="210" t="s">
        <v>321</v>
      </c>
      <c r="K178" s="211">
        <v>7.02</v>
      </c>
      <c r="L178" s="212">
        <v>0</v>
      </c>
      <c r="M178" s="304"/>
      <c r="N178" s="304"/>
      <c r="O178" s="305"/>
      <c r="P178" s="279">
        <f>ROUND(V178*K178,2)</f>
        <v>0</v>
      </c>
      <c r="Q178" s="279"/>
      <c r="R178" s="40"/>
      <c r="T178" s="181" t="s">
        <v>26</v>
      </c>
      <c r="U178" s="47" t="s">
        <v>53</v>
      </c>
      <c r="V178" s="127">
        <f>L178+M178</f>
        <v>0</v>
      </c>
      <c r="W178" s="127">
        <f>ROUND(L178*K178,2)</f>
        <v>0</v>
      </c>
      <c r="X178" s="127">
        <f>ROUND(M178*K178,2)</f>
        <v>0</v>
      </c>
      <c r="Y178" s="39"/>
      <c r="Z178" s="182">
        <f>Y178*K178</f>
        <v>0</v>
      </c>
      <c r="AA178" s="182">
        <v>1</v>
      </c>
      <c r="AB178" s="182">
        <f>AA178*K178</f>
        <v>7.02</v>
      </c>
      <c r="AC178" s="182">
        <v>0</v>
      </c>
      <c r="AD178" s="183">
        <f>AC178*K178</f>
        <v>0</v>
      </c>
      <c r="AR178" s="21" t="s">
        <v>227</v>
      </c>
      <c r="AT178" s="21" t="s">
        <v>318</v>
      </c>
      <c r="AU178" s="21" t="s">
        <v>128</v>
      </c>
      <c r="AY178" s="21" t="s">
        <v>184</v>
      </c>
      <c r="BE178" s="114">
        <f>IF(U178="základní",P178,0)</f>
        <v>0</v>
      </c>
      <c r="BF178" s="114">
        <f>IF(U178="snížená",P178,0)</f>
        <v>0</v>
      </c>
      <c r="BG178" s="114">
        <f>IF(U178="zákl. přenesená",P178,0)</f>
        <v>0</v>
      </c>
      <c r="BH178" s="114">
        <f>IF(U178="sníž. přenesená",P178,0)</f>
        <v>0</v>
      </c>
      <c r="BI178" s="114">
        <f>IF(U178="nulová",P178,0)</f>
        <v>0</v>
      </c>
      <c r="BJ178" s="21" t="s">
        <v>27</v>
      </c>
      <c r="BK178" s="114">
        <f>ROUND(V178*K178,2)</f>
        <v>0</v>
      </c>
      <c r="BL178" s="21" t="s">
        <v>189</v>
      </c>
      <c r="BM178" s="21" t="s">
        <v>669</v>
      </c>
    </row>
    <row r="179" spans="2:65" s="10" customFormat="1" ht="31.5" customHeight="1">
      <c r="B179" s="184"/>
      <c r="C179" s="185"/>
      <c r="D179" s="185"/>
      <c r="E179" s="186" t="s">
        <v>26</v>
      </c>
      <c r="F179" s="301" t="s">
        <v>670</v>
      </c>
      <c r="G179" s="302"/>
      <c r="H179" s="302"/>
      <c r="I179" s="302"/>
      <c r="J179" s="185"/>
      <c r="K179" s="187">
        <v>7.02</v>
      </c>
      <c r="L179" s="185"/>
      <c r="M179" s="185"/>
      <c r="N179" s="185"/>
      <c r="O179" s="185"/>
      <c r="P179" s="185"/>
      <c r="Q179" s="185"/>
      <c r="R179" s="188"/>
      <c r="T179" s="189"/>
      <c r="U179" s="185"/>
      <c r="V179" s="185"/>
      <c r="W179" s="185"/>
      <c r="X179" s="185"/>
      <c r="Y179" s="185"/>
      <c r="Z179" s="185"/>
      <c r="AA179" s="185"/>
      <c r="AB179" s="185"/>
      <c r="AC179" s="185"/>
      <c r="AD179" s="190"/>
      <c r="AT179" s="191" t="s">
        <v>192</v>
      </c>
      <c r="AU179" s="191" t="s">
        <v>128</v>
      </c>
      <c r="AV179" s="10" t="s">
        <v>128</v>
      </c>
      <c r="AW179" s="10" t="s">
        <v>7</v>
      </c>
      <c r="AX179" s="10" t="s">
        <v>27</v>
      </c>
      <c r="AY179" s="191" t="s">
        <v>184</v>
      </c>
    </row>
    <row r="180" spans="2:65" s="9" customFormat="1" ht="29.85" customHeight="1">
      <c r="B180" s="164"/>
      <c r="C180" s="165"/>
      <c r="D180" s="175" t="s">
        <v>148</v>
      </c>
      <c r="E180" s="175"/>
      <c r="F180" s="175"/>
      <c r="G180" s="175"/>
      <c r="H180" s="175"/>
      <c r="I180" s="175"/>
      <c r="J180" s="175"/>
      <c r="K180" s="175"/>
      <c r="L180" s="175"/>
      <c r="M180" s="286">
        <f>BK180</f>
        <v>0</v>
      </c>
      <c r="N180" s="287"/>
      <c r="O180" s="287"/>
      <c r="P180" s="287"/>
      <c r="Q180" s="287"/>
      <c r="R180" s="167"/>
      <c r="T180" s="168"/>
      <c r="U180" s="165"/>
      <c r="V180" s="165"/>
      <c r="W180" s="169">
        <f>SUM(W181:W186)</f>
        <v>0</v>
      </c>
      <c r="X180" s="169">
        <f>SUM(X181:X186)</f>
        <v>0</v>
      </c>
      <c r="Y180" s="165"/>
      <c r="Z180" s="170">
        <f>SUM(Z181:Z186)</f>
        <v>0</v>
      </c>
      <c r="AA180" s="165"/>
      <c r="AB180" s="170">
        <f>SUM(AB181:AB186)</f>
        <v>0</v>
      </c>
      <c r="AC180" s="165"/>
      <c r="AD180" s="171">
        <f>SUM(AD181:AD186)</f>
        <v>0</v>
      </c>
      <c r="AR180" s="172" t="s">
        <v>27</v>
      </c>
      <c r="AT180" s="173" t="s">
        <v>89</v>
      </c>
      <c r="AU180" s="173" t="s">
        <v>27</v>
      </c>
      <c r="AY180" s="172" t="s">
        <v>184</v>
      </c>
      <c r="BK180" s="174">
        <f>SUM(BK181:BK186)</f>
        <v>0</v>
      </c>
    </row>
    <row r="181" spans="2:65" s="1" customFormat="1" ht="31.5" customHeight="1">
      <c r="B181" s="38"/>
      <c r="C181" s="176" t="s">
        <v>276</v>
      </c>
      <c r="D181" s="176" t="s">
        <v>185</v>
      </c>
      <c r="E181" s="177" t="s">
        <v>288</v>
      </c>
      <c r="F181" s="298" t="s">
        <v>289</v>
      </c>
      <c r="G181" s="298"/>
      <c r="H181" s="298"/>
      <c r="I181" s="298"/>
      <c r="J181" s="178" t="s">
        <v>200</v>
      </c>
      <c r="K181" s="179">
        <v>12.93</v>
      </c>
      <c r="L181" s="180">
        <v>0</v>
      </c>
      <c r="M181" s="299">
        <v>0</v>
      </c>
      <c r="N181" s="300"/>
      <c r="O181" s="300"/>
      <c r="P181" s="279">
        <f>ROUND(V181*K181,2)</f>
        <v>0</v>
      </c>
      <c r="Q181" s="279"/>
      <c r="R181" s="40"/>
      <c r="T181" s="181" t="s">
        <v>26</v>
      </c>
      <c r="U181" s="47" t="s">
        <v>53</v>
      </c>
      <c r="V181" s="127">
        <f>L181+M181</f>
        <v>0</v>
      </c>
      <c r="W181" s="127">
        <f>ROUND(L181*K181,2)</f>
        <v>0</v>
      </c>
      <c r="X181" s="127">
        <f>ROUND(M181*K181,2)</f>
        <v>0</v>
      </c>
      <c r="Y181" s="39"/>
      <c r="Z181" s="182">
        <f>Y181*K181</f>
        <v>0</v>
      </c>
      <c r="AA181" s="182">
        <v>0</v>
      </c>
      <c r="AB181" s="182">
        <f>AA181*K181</f>
        <v>0</v>
      </c>
      <c r="AC181" s="182">
        <v>0</v>
      </c>
      <c r="AD181" s="183">
        <f>AC181*K181</f>
        <v>0</v>
      </c>
      <c r="AR181" s="21" t="s">
        <v>189</v>
      </c>
      <c r="AT181" s="21" t="s">
        <v>185</v>
      </c>
      <c r="AU181" s="21" t="s">
        <v>128</v>
      </c>
      <c r="AY181" s="21" t="s">
        <v>184</v>
      </c>
      <c r="BE181" s="114">
        <f>IF(U181="základní",P181,0)</f>
        <v>0</v>
      </c>
      <c r="BF181" s="114">
        <f>IF(U181="snížená",P181,0)</f>
        <v>0</v>
      </c>
      <c r="BG181" s="114">
        <f>IF(U181="zákl. přenesená",P181,0)</f>
        <v>0</v>
      </c>
      <c r="BH181" s="114">
        <f>IF(U181="sníž. přenesená",P181,0)</f>
        <v>0</v>
      </c>
      <c r="BI181" s="114">
        <f>IF(U181="nulová",P181,0)</f>
        <v>0</v>
      </c>
      <c r="BJ181" s="21" t="s">
        <v>27</v>
      </c>
      <c r="BK181" s="114">
        <f>ROUND(V181*K181,2)</f>
        <v>0</v>
      </c>
      <c r="BL181" s="21" t="s">
        <v>189</v>
      </c>
      <c r="BM181" s="21" t="s">
        <v>671</v>
      </c>
    </row>
    <row r="182" spans="2:65" s="10" customFormat="1" ht="31.5" customHeight="1">
      <c r="B182" s="184"/>
      <c r="C182" s="185"/>
      <c r="D182" s="185"/>
      <c r="E182" s="186" t="s">
        <v>26</v>
      </c>
      <c r="F182" s="301" t="s">
        <v>672</v>
      </c>
      <c r="G182" s="302"/>
      <c r="H182" s="302"/>
      <c r="I182" s="302"/>
      <c r="J182" s="185"/>
      <c r="K182" s="187">
        <v>2.88</v>
      </c>
      <c r="L182" s="185"/>
      <c r="M182" s="185"/>
      <c r="N182" s="185"/>
      <c r="O182" s="185"/>
      <c r="P182" s="185"/>
      <c r="Q182" s="185"/>
      <c r="R182" s="188"/>
      <c r="T182" s="189"/>
      <c r="U182" s="185"/>
      <c r="V182" s="185"/>
      <c r="W182" s="185"/>
      <c r="X182" s="185"/>
      <c r="Y182" s="185"/>
      <c r="Z182" s="185"/>
      <c r="AA182" s="185"/>
      <c r="AB182" s="185"/>
      <c r="AC182" s="185"/>
      <c r="AD182" s="190"/>
      <c r="AT182" s="191" t="s">
        <v>192</v>
      </c>
      <c r="AU182" s="191" t="s">
        <v>128</v>
      </c>
      <c r="AV182" s="10" t="s">
        <v>128</v>
      </c>
      <c r="AW182" s="10" t="s">
        <v>7</v>
      </c>
      <c r="AX182" s="10" t="s">
        <v>90</v>
      </c>
      <c r="AY182" s="191" t="s">
        <v>184</v>
      </c>
    </row>
    <row r="183" spans="2:65" s="10" customFormat="1" ht="31.5" customHeight="1">
      <c r="B183" s="184"/>
      <c r="C183" s="185"/>
      <c r="D183" s="185"/>
      <c r="E183" s="186" t="s">
        <v>26</v>
      </c>
      <c r="F183" s="296" t="s">
        <v>673</v>
      </c>
      <c r="G183" s="297"/>
      <c r="H183" s="297"/>
      <c r="I183" s="297"/>
      <c r="J183" s="185"/>
      <c r="K183" s="187">
        <v>10.050000000000001</v>
      </c>
      <c r="L183" s="185"/>
      <c r="M183" s="185"/>
      <c r="N183" s="185"/>
      <c r="O183" s="185"/>
      <c r="P183" s="185"/>
      <c r="Q183" s="185"/>
      <c r="R183" s="188"/>
      <c r="T183" s="189"/>
      <c r="U183" s="185"/>
      <c r="V183" s="185"/>
      <c r="W183" s="185"/>
      <c r="X183" s="185"/>
      <c r="Y183" s="185"/>
      <c r="Z183" s="185"/>
      <c r="AA183" s="185"/>
      <c r="AB183" s="185"/>
      <c r="AC183" s="185"/>
      <c r="AD183" s="190"/>
      <c r="AT183" s="191" t="s">
        <v>192</v>
      </c>
      <c r="AU183" s="191" t="s">
        <v>128</v>
      </c>
      <c r="AV183" s="10" t="s">
        <v>128</v>
      </c>
      <c r="AW183" s="10" t="s">
        <v>7</v>
      </c>
      <c r="AX183" s="10" t="s">
        <v>90</v>
      </c>
      <c r="AY183" s="191" t="s">
        <v>184</v>
      </c>
    </row>
    <row r="184" spans="2:65" s="11" customFormat="1" ht="22.5" customHeight="1">
      <c r="B184" s="192"/>
      <c r="C184" s="193"/>
      <c r="D184" s="193"/>
      <c r="E184" s="194" t="s">
        <v>26</v>
      </c>
      <c r="F184" s="306" t="s">
        <v>209</v>
      </c>
      <c r="G184" s="307"/>
      <c r="H184" s="307"/>
      <c r="I184" s="307"/>
      <c r="J184" s="193"/>
      <c r="K184" s="195">
        <v>12.93</v>
      </c>
      <c r="L184" s="193"/>
      <c r="M184" s="193"/>
      <c r="N184" s="193"/>
      <c r="O184" s="193"/>
      <c r="P184" s="193"/>
      <c r="Q184" s="193"/>
      <c r="R184" s="196"/>
      <c r="T184" s="197"/>
      <c r="U184" s="193"/>
      <c r="V184" s="193"/>
      <c r="W184" s="193"/>
      <c r="X184" s="193"/>
      <c r="Y184" s="193"/>
      <c r="Z184" s="193"/>
      <c r="AA184" s="193"/>
      <c r="AB184" s="193"/>
      <c r="AC184" s="193"/>
      <c r="AD184" s="198"/>
      <c r="AT184" s="199" t="s">
        <v>192</v>
      </c>
      <c r="AU184" s="199" t="s">
        <v>128</v>
      </c>
      <c r="AV184" s="11" t="s">
        <v>189</v>
      </c>
      <c r="AW184" s="11" t="s">
        <v>7</v>
      </c>
      <c r="AX184" s="11" t="s">
        <v>27</v>
      </c>
      <c r="AY184" s="199" t="s">
        <v>184</v>
      </c>
    </row>
    <row r="185" spans="2:65" s="1" customFormat="1" ht="22.5" customHeight="1">
      <c r="B185" s="38"/>
      <c r="C185" s="176" t="s">
        <v>282</v>
      </c>
      <c r="D185" s="176" t="s">
        <v>185</v>
      </c>
      <c r="E185" s="177" t="s">
        <v>674</v>
      </c>
      <c r="F185" s="298" t="s">
        <v>675</v>
      </c>
      <c r="G185" s="298"/>
      <c r="H185" s="298"/>
      <c r="I185" s="298"/>
      <c r="J185" s="178" t="s">
        <v>188</v>
      </c>
      <c r="K185" s="179">
        <v>45</v>
      </c>
      <c r="L185" s="180">
        <v>0</v>
      </c>
      <c r="M185" s="299">
        <v>0</v>
      </c>
      <c r="N185" s="300"/>
      <c r="O185" s="300"/>
      <c r="P185" s="279">
        <f>ROUND(V185*K185,2)</f>
        <v>0</v>
      </c>
      <c r="Q185" s="279"/>
      <c r="R185" s="40"/>
      <c r="T185" s="181" t="s">
        <v>26</v>
      </c>
      <c r="U185" s="47" t="s">
        <v>53</v>
      </c>
      <c r="V185" s="127">
        <f>L185+M185</f>
        <v>0</v>
      </c>
      <c r="W185" s="127">
        <f>ROUND(L185*K185,2)</f>
        <v>0</v>
      </c>
      <c r="X185" s="127">
        <f>ROUND(M185*K185,2)</f>
        <v>0</v>
      </c>
      <c r="Y185" s="39"/>
      <c r="Z185" s="182">
        <f>Y185*K185</f>
        <v>0</v>
      </c>
      <c r="AA185" s="182">
        <v>0</v>
      </c>
      <c r="AB185" s="182">
        <f>AA185*K185</f>
        <v>0</v>
      </c>
      <c r="AC185" s="182">
        <v>0</v>
      </c>
      <c r="AD185" s="183">
        <f>AC185*K185</f>
        <v>0</v>
      </c>
      <c r="AR185" s="21" t="s">
        <v>189</v>
      </c>
      <c r="AT185" s="21" t="s">
        <v>185</v>
      </c>
      <c r="AU185" s="21" t="s">
        <v>128</v>
      </c>
      <c r="AY185" s="21" t="s">
        <v>184</v>
      </c>
      <c r="BE185" s="114">
        <f>IF(U185="základní",P185,0)</f>
        <v>0</v>
      </c>
      <c r="BF185" s="114">
        <f>IF(U185="snížená",P185,0)</f>
        <v>0</v>
      </c>
      <c r="BG185" s="114">
        <f>IF(U185="zákl. přenesená",P185,0)</f>
        <v>0</v>
      </c>
      <c r="BH185" s="114">
        <f>IF(U185="sníž. přenesená",P185,0)</f>
        <v>0</v>
      </c>
      <c r="BI185" s="114">
        <f>IF(U185="nulová",P185,0)</f>
        <v>0</v>
      </c>
      <c r="BJ185" s="21" t="s">
        <v>27</v>
      </c>
      <c r="BK185" s="114">
        <f>ROUND(V185*K185,2)</f>
        <v>0</v>
      </c>
      <c r="BL185" s="21" t="s">
        <v>189</v>
      </c>
      <c r="BM185" s="21" t="s">
        <v>676</v>
      </c>
    </row>
    <row r="186" spans="2:65" s="10" customFormat="1" ht="31.5" customHeight="1">
      <c r="B186" s="184"/>
      <c r="C186" s="185"/>
      <c r="D186" s="185"/>
      <c r="E186" s="186" t="s">
        <v>26</v>
      </c>
      <c r="F186" s="301" t="s">
        <v>677</v>
      </c>
      <c r="G186" s="302"/>
      <c r="H186" s="302"/>
      <c r="I186" s="302"/>
      <c r="J186" s="185"/>
      <c r="K186" s="187">
        <v>45</v>
      </c>
      <c r="L186" s="185"/>
      <c r="M186" s="185"/>
      <c r="N186" s="185"/>
      <c r="O186" s="185"/>
      <c r="P186" s="185"/>
      <c r="Q186" s="185"/>
      <c r="R186" s="188"/>
      <c r="T186" s="189"/>
      <c r="U186" s="185"/>
      <c r="V186" s="185"/>
      <c r="W186" s="185"/>
      <c r="X186" s="185"/>
      <c r="Y186" s="185"/>
      <c r="Z186" s="185"/>
      <c r="AA186" s="185"/>
      <c r="AB186" s="185"/>
      <c r="AC186" s="185"/>
      <c r="AD186" s="190"/>
      <c r="AT186" s="191" t="s">
        <v>192</v>
      </c>
      <c r="AU186" s="191" t="s">
        <v>128</v>
      </c>
      <c r="AV186" s="10" t="s">
        <v>128</v>
      </c>
      <c r="AW186" s="10" t="s">
        <v>7</v>
      </c>
      <c r="AX186" s="10" t="s">
        <v>27</v>
      </c>
      <c r="AY186" s="191" t="s">
        <v>184</v>
      </c>
    </row>
    <row r="187" spans="2:65" s="9" customFormat="1" ht="29.85" customHeight="1">
      <c r="B187" s="164"/>
      <c r="C187" s="165"/>
      <c r="D187" s="175" t="s">
        <v>149</v>
      </c>
      <c r="E187" s="175"/>
      <c r="F187" s="175"/>
      <c r="G187" s="175"/>
      <c r="H187" s="175"/>
      <c r="I187" s="175"/>
      <c r="J187" s="175"/>
      <c r="K187" s="175"/>
      <c r="L187" s="175"/>
      <c r="M187" s="286">
        <f>BK187</f>
        <v>0</v>
      </c>
      <c r="N187" s="287"/>
      <c r="O187" s="287"/>
      <c r="P187" s="287"/>
      <c r="Q187" s="287"/>
      <c r="R187" s="167"/>
      <c r="T187" s="168"/>
      <c r="U187" s="165"/>
      <c r="V187" s="165"/>
      <c r="W187" s="169">
        <f>SUM(W188:W214)</f>
        <v>0</v>
      </c>
      <c r="X187" s="169">
        <f>SUM(X188:X214)</f>
        <v>0</v>
      </c>
      <c r="Y187" s="165"/>
      <c r="Z187" s="170">
        <f>SUM(Z188:Z214)</f>
        <v>0</v>
      </c>
      <c r="AA187" s="165"/>
      <c r="AB187" s="170">
        <f>SUM(AB188:AB214)</f>
        <v>594.94499999999994</v>
      </c>
      <c r="AC187" s="165"/>
      <c r="AD187" s="171">
        <f>SUM(AD188:AD214)</f>
        <v>0</v>
      </c>
      <c r="AR187" s="172" t="s">
        <v>27</v>
      </c>
      <c r="AT187" s="173" t="s">
        <v>89</v>
      </c>
      <c r="AU187" s="173" t="s">
        <v>27</v>
      </c>
      <c r="AY187" s="172" t="s">
        <v>184</v>
      </c>
      <c r="BK187" s="174">
        <f>SUM(BK188:BK214)</f>
        <v>0</v>
      </c>
    </row>
    <row r="188" spans="2:65" s="1" customFormat="1" ht="31.5" customHeight="1">
      <c r="B188" s="38"/>
      <c r="C188" s="176" t="s">
        <v>287</v>
      </c>
      <c r="D188" s="176" t="s">
        <v>185</v>
      </c>
      <c r="E188" s="177" t="s">
        <v>678</v>
      </c>
      <c r="F188" s="298" t="s">
        <v>679</v>
      </c>
      <c r="G188" s="298"/>
      <c r="H188" s="298"/>
      <c r="I188" s="298"/>
      <c r="J188" s="178" t="s">
        <v>188</v>
      </c>
      <c r="K188" s="179">
        <v>10.4</v>
      </c>
      <c r="L188" s="180">
        <v>0</v>
      </c>
      <c r="M188" s="299">
        <v>0</v>
      </c>
      <c r="N188" s="300"/>
      <c r="O188" s="300"/>
      <c r="P188" s="279">
        <f>ROUND(V188*K188,2)</f>
        <v>0</v>
      </c>
      <c r="Q188" s="279"/>
      <c r="R188" s="40"/>
      <c r="T188" s="181" t="s">
        <v>26</v>
      </c>
      <c r="U188" s="47" t="s">
        <v>53</v>
      </c>
      <c r="V188" s="127">
        <f>L188+M188</f>
        <v>0</v>
      </c>
      <c r="W188" s="127">
        <f>ROUND(L188*K188,2)</f>
        <v>0</v>
      </c>
      <c r="X188" s="127">
        <f>ROUND(M188*K188,2)</f>
        <v>0</v>
      </c>
      <c r="Y188" s="39"/>
      <c r="Z188" s="182">
        <f>Y188*K188</f>
        <v>0</v>
      </c>
      <c r="AA188" s="182">
        <v>0</v>
      </c>
      <c r="AB188" s="182">
        <f>AA188*K188</f>
        <v>0</v>
      </c>
      <c r="AC188" s="182">
        <v>0</v>
      </c>
      <c r="AD188" s="183">
        <f>AC188*K188</f>
        <v>0</v>
      </c>
      <c r="AR188" s="21" t="s">
        <v>189</v>
      </c>
      <c r="AT188" s="21" t="s">
        <v>185</v>
      </c>
      <c r="AU188" s="21" t="s">
        <v>128</v>
      </c>
      <c r="AY188" s="21" t="s">
        <v>184</v>
      </c>
      <c r="BE188" s="114">
        <f>IF(U188="základní",P188,0)</f>
        <v>0</v>
      </c>
      <c r="BF188" s="114">
        <f>IF(U188="snížená",P188,0)</f>
        <v>0</v>
      </c>
      <c r="BG188" s="114">
        <f>IF(U188="zákl. přenesená",P188,0)</f>
        <v>0</v>
      </c>
      <c r="BH188" s="114">
        <f>IF(U188="sníž. přenesená",P188,0)</f>
        <v>0</v>
      </c>
      <c r="BI188" s="114">
        <f>IF(U188="nulová",P188,0)</f>
        <v>0</v>
      </c>
      <c r="BJ188" s="21" t="s">
        <v>27</v>
      </c>
      <c r="BK188" s="114">
        <f>ROUND(V188*K188,2)</f>
        <v>0</v>
      </c>
      <c r="BL188" s="21" t="s">
        <v>189</v>
      </c>
      <c r="BM188" s="21" t="s">
        <v>680</v>
      </c>
    </row>
    <row r="189" spans="2:65" s="10" customFormat="1" ht="22.5" customHeight="1">
      <c r="B189" s="184"/>
      <c r="C189" s="185"/>
      <c r="D189" s="185"/>
      <c r="E189" s="186" t="s">
        <v>26</v>
      </c>
      <c r="F189" s="301" t="s">
        <v>681</v>
      </c>
      <c r="G189" s="302"/>
      <c r="H189" s="302"/>
      <c r="I189" s="302"/>
      <c r="J189" s="185"/>
      <c r="K189" s="187">
        <v>10.4</v>
      </c>
      <c r="L189" s="185"/>
      <c r="M189" s="185"/>
      <c r="N189" s="185"/>
      <c r="O189" s="185"/>
      <c r="P189" s="185"/>
      <c r="Q189" s="185"/>
      <c r="R189" s="188"/>
      <c r="T189" s="189"/>
      <c r="U189" s="185"/>
      <c r="V189" s="185"/>
      <c r="W189" s="185"/>
      <c r="X189" s="185"/>
      <c r="Y189" s="185"/>
      <c r="Z189" s="185"/>
      <c r="AA189" s="185"/>
      <c r="AB189" s="185"/>
      <c r="AC189" s="185"/>
      <c r="AD189" s="190"/>
      <c r="AT189" s="191" t="s">
        <v>192</v>
      </c>
      <c r="AU189" s="191" t="s">
        <v>128</v>
      </c>
      <c r="AV189" s="10" t="s">
        <v>128</v>
      </c>
      <c r="AW189" s="10" t="s">
        <v>7</v>
      </c>
      <c r="AX189" s="10" t="s">
        <v>27</v>
      </c>
      <c r="AY189" s="191" t="s">
        <v>184</v>
      </c>
    </row>
    <row r="190" spans="2:65" s="1" customFormat="1" ht="31.5" customHeight="1">
      <c r="B190" s="38"/>
      <c r="C190" s="176" t="s">
        <v>11</v>
      </c>
      <c r="D190" s="176" t="s">
        <v>185</v>
      </c>
      <c r="E190" s="177" t="s">
        <v>682</v>
      </c>
      <c r="F190" s="298" t="s">
        <v>683</v>
      </c>
      <c r="G190" s="298"/>
      <c r="H190" s="298"/>
      <c r="I190" s="298"/>
      <c r="J190" s="178" t="s">
        <v>188</v>
      </c>
      <c r="K190" s="179">
        <v>56.9</v>
      </c>
      <c r="L190" s="180">
        <v>0</v>
      </c>
      <c r="M190" s="299">
        <v>0</v>
      </c>
      <c r="N190" s="300"/>
      <c r="O190" s="300"/>
      <c r="P190" s="279">
        <f>ROUND(V190*K190,2)</f>
        <v>0</v>
      </c>
      <c r="Q190" s="279"/>
      <c r="R190" s="40"/>
      <c r="T190" s="181" t="s">
        <v>26</v>
      </c>
      <c r="U190" s="47" t="s">
        <v>53</v>
      </c>
      <c r="V190" s="127">
        <f>L190+M190</f>
        <v>0</v>
      </c>
      <c r="W190" s="127">
        <f>ROUND(L190*K190,2)</f>
        <v>0</v>
      </c>
      <c r="X190" s="127">
        <f>ROUND(M190*K190,2)</f>
        <v>0</v>
      </c>
      <c r="Y190" s="39"/>
      <c r="Z190" s="182">
        <f>Y190*K190</f>
        <v>0</v>
      </c>
      <c r="AA190" s="182">
        <v>0</v>
      </c>
      <c r="AB190" s="182">
        <f>AA190*K190</f>
        <v>0</v>
      </c>
      <c r="AC190" s="182">
        <v>0</v>
      </c>
      <c r="AD190" s="183">
        <f>AC190*K190</f>
        <v>0</v>
      </c>
      <c r="AR190" s="21" t="s">
        <v>189</v>
      </c>
      <c r="AT190" s="21" t="s">
        <v>185</v>
      </c>
      <c r="AU190" s="21" t="s">
        <v>128</v>
      </c>
      <c r="AY190" s="21" t="s">
        <v>184</v>
      </c>
      <c r="BE190" s="114">
        <f>IF(U190="základní",P190,0)</f>
        <v>0</v>
      </c>
      <c r="BF190" s="114">
        <f>IF(U190="snížená",P190,0)</f>
        <v>0</v>
      </c>
      <c r="BG190" s="114">
        <f>IF(U190="zákl. přenesená",P190,0)</f>
        <v>0</v>
      </c>
      <c r="BH190" s="114">
        <f>IF(U190="sníž. přenesená",P190,0)</f>
        <v>0</v>
      </c>
      <c r="BI190" s="114">
        <f>IF(U190="nulová",P190,0)</f>
        <v>0</v>
      </c>
      <c r="BJ190" s="21" t="s">
        <v>27</v>
      </c>
      <c r="BK190" s="114">
        <f>ROUND(V190*K190,2)</f>
        <v>0</v>
      </c>
      <c r="BL190" s="21" t="s">
        <v>189</v>
      </c>
      <c r="BM190" s="21" t="s">
        <v>684</v>
      </c>
    </row>
    <row r="191" spans="2:65" s="10" customFormat="1" ht="22.5" customHeight="1">
      <c r="B191" s="184"/>
      <c r="C191" s="185"/>
      <c r="D191" s="185"/>
      <c r="E191" s="186" t="s">
        <v>26</v>
      </c>
      <c r="F191" s="301" t="s">
        <v>685</v>
      </c>
      <c r="G191" s="302"/>
      <c r="H191" s="302"/>
      <c r="I191" s="302"/>
      <c r="J191" s="185"/>
      <c r="K191" s="187">
        <v>56.9</v>
      </c>
      <c r="L191" s="185"/>
      <c r="M191" s="185"/>
      <c r="N191" s="185"/>
      <c r="O191" s="185"/>
      <c r="P191" s="185"/>
      <c r="Q191" s="185"/>
      <c r="R191" s="188"/>
      <c r="T191" s="189"/>
      <c r="U191" s="185"/>
      <c r="V191" s="185"/>
      <c r="W191" s="185"/>
      <c r="X191" s="185"/>
      <c r="Y191" s="185"/>
      <c r="Z191" s="185"/>
      <c r="AA191" s="185"/>
      <c r="AB191" s="185"/>
      <c r="AC191" s="185"/>
      <c r="AD191" s="190"/>
      <c r="AT191" s="191" t="s">
        <v>192</v>
      </c>
      <c r="AU191" s="191" t="s">
        <v>128</v>
      </c>
      <c r="AV191" s="10" t="s">
        <v>128</v>
      </c>
      <c r="AW191" s="10" t="s">
        <v>7</v>
      </c>
      <c r="AX191" s="10" t="s">
        <v>27</v>
      </c>
      <c r="AY191" s="191" t="s">
        <v>184</v>
      </c>
    </row>
    <row r="192" spans="2:65" s="1" customFormat="1" ht="31.5" customHeight="1">
      <c r="B192" s="38"/>
      <c r="C192" s="176" t="s">
        <v>296</v>
      </c>
      <c r="D192" s="176" t="s">
        <v>185</v>
      </c>
      <c r="E192" s="177" t="s">
        <v>686</v>
      </c>
      <c r="F192" s="298" t="s">
        <v>687</v>
      </c>
      <c r="G192" s="298"/>
      <c r="H192" s="298"/>
      <c r="I192" s="298"/>
      <c r="J192" s="178" t="s">
        <v>188</v>
      </c>
      <c r="K192" s="179">
        <v>5</v>
      </c>
      <c r="L192" s="180">
        <v>0</v>
      </c>
      <c r="M192" s="299">
        <v>0</v>
      </c>
      <c r="N192" s="300"/>
      <c r="O192" s="300"/>
      <c r="P192" s="279">
        <f>ROUND(V192*K192,2)</f>
        <v>0</v>
      </c>
      <c r="Q192" s="279"/>
      <c r="R192" s="40"/>
      <c r="T192" s="181" t="s">
        <v>26</v>
      </c>
      <c r="U192" s="47" t="s">
        <v>53</v>
      </c>
      <c r="V192" s="127">
        <f>L192+M192</f>
        <v>0</v>
      </c>
      <c r="W192" s="127">
        <f>ROUND(L192*K192,2)</f>
        <v>0</v>
      </c>
      <c r="X192" s="127">
        <f>ROUND(M192*K192,2)</f>
        <v>0</v>
      </c>
      <c r="Y192" s="39"/>
      <c r="Z192" s="182">
        <f>Y192*K192</f>
        <v>0</v>
      </c>
      <c r="AA192" s="182">
        <v>0</v>
      </c>
      <c r="AB192" s="182">
        <f>AA192*K192</f>
        <v>0</v>
      </c>
      <c r="AC192" s="182">
        <v>0</v>
      </c>
      <c r="AD192" s="183">
        <f>AC192*K192</f>
        <v>0</v>
      </c>
      <c r="AR192" s="21" t="s">
        <v>189</v>
      </c>
      <c r="AT192" s="21" t="s">
        <v>185</v>
      </c>
      <c r="AU192" s="21" t="s">
        <v>128</v>
      </c>
      <c r="AY192" s="21" t="s">
        <v>184</v>
      </c>
      <c r="BE192" s="114">
        <f>IF(U192="základní",P192,0)</f>
        <v>0</v>
      </c>
      <c r="BF192" s="114">
        <f>IF(U192="snížená",P192,0)</f>
        <v>0</v>
      </c>
      <c r="BG192" s="114">
        <f>IF(U192="zákl. přenesená",P192,0)</f>
        <v>0</v>
      </c>
      <c r="BH192" s="114">
        <f>IF(U192="sníž. přenesená",P192,0)</f>
        <v>0</v>
      </c>
      <c r="BI192" s="114">
        <f>IF(U192="nulová",P192,0)</f>
        <v>0</v>
      </c>
      <c r="BJ192" s="21" t="s">
        <v>27</v>
      </c>
      <c r="BK192" s="114">
        <f>ROUND(V192*K192,2)</f>
        <v>0</v>
      </c>
      <c r="BL192" s="21" t="s">
        <v>189</v>
      </c>
      <c r="BM192" s="21" t="s">
        <v>688</v>
      </c>
    </row>
    <row r="193" spans="2:65" s="10" customFormat="1" ht="22.5" customHeight="1">
      <c r="B193" s="184"/>
      <c r="C193" s="185"/>
      <c r="D193" s="185"/>
      <c r="E193" s="186" t="s">
        <v>26</v>
      </c>
      <c r="F193" s="301" t="s">
        <v>689</v>
      </c>
      <c r="G193" s="302"/>
      <c r="H193" s="302"/>
      <c r="I193" s="302"/>
      <c r="J193" s="185"/>
      <c r="K193" s="187">
        <v>5</v>
      </c>
      <c r="L193" s="185"/>
      <c r="M193" s="185"/>
      <c r="N193" s="185"/>
      <c r="O193" s="185"/>
      <c r="P193" s="185"/>
      <c r="Q193" s="185"/>
      <c r="R193" s="188"/>
      <c r="T193" s="189"/>
      <c r="U193" s="185"/>
      <c r="V193" s="185"/>
      <c r="W193" s="185"/>
      <c r="X193" s="185"/>
      <c r="Y193" s="185"/>
      <c r="Z193" s="185"/>
      <c r="AA193" s="185"/>
      <c r="AB193" s="185"/>
      <c r="AC193" s="185"/>
      <c r="AD193" s="190"/>
      <c r="AT193" s="191" t="s">
        <v>192</v>
      </c>
      <c r="AU193" s="191" t="s">
        <v>128</v>
      </c>
      <c r="AV193" s="10" t="s">
        <v>128</v>
      </c>
      <c r="AW193" s="10" t="s">
        <v>7</v>
      </c>
      <c r="AX193" s="10" t="s">
        <v>27</v>
      </c>
      <c r="AY193" s="191" t="s">
        <v>184</v>
      </c>
    </row>
    <row r="194" spans="2:65" s="1" customFormat="1" ht="22.5" customHeight="1">
      <c r="B194" s="38"/>
      <c r="C194" s="208" t="s">
        <v>301</v>
      </c>
      <c r="D194" s="208" t="s">
        <v>318</v>
      </c>
      <c r="E194" s="209" t="s">
        <v>557</v>
      </c>
      <c r="F194" s="303" t="s">
        <v>690</v>
      </c>
      <c r="G194" s="303"/>
      <c r="H194" s="303"/>
      <c r="I194" s="303"/>
      <c r="J194" s="210" t="s">
        <v>321</v>
      </c>
      <c r="K194" s="211">
        <v>4.7519999999999998</v>
      </c>
      <c r="L194" s="212">
        <v>0</v>
      </c>
      <c r="M194" s="304"/>
      <c r="N194" s="304"/>
      <c r="O194" s="305"/>
      <c r="P194" s="279">
        <f>ROUND(V194*K194,2)</f>
        <v>0</v>
      </c>
      <c r="Q194" s="279"/>
      <c r="R194" s="40"/>
      <c r="T194" s="181" t="s">
        <v>26</v>
      </c>
      <c r="U194" s="47" t="s">
        <v>53</v>
      </c>
      <c r="V194" s="127">
        <f>L194+M194</f>
        <v>0</v>
      </c>
      <c r="W194" s="127">
        <f>ROUND(L194*K194,2)</f>
        <v>0</v>
      </c>
      <c r="X194" s="127">
        <f>ROUND(M194*K194,2)</f>
        <v>0</v>
      </c>
      <c r="Y194" s="39"/>
      <c r="Z194" s="182">
        <f>Y194*K194</f>
        <v>0</v>
      </c>
      <c r="AA194" s="182">
        <v>1</v>
      </c>
      <c r="AB194" s="182">
        <f>AA194*K194</f>
        <v>4.7519999999999998</v>
      </c>
      <c r="AC194" s="182">
        <v>0</v>
      </c>
      <c r="AD194" s="183">
        <f>AC194*K194</f>
        <v>0</v>
      </c>
      <c r="AR194" s="21" t="s">
        <v>227</v>
      </c>
      <c r="AT194" s="21" t="s">
        <v>318</v>
      </c>
      <c r="AU194" s="21" t="s">
        <v>128</v>
      </c>
      <c r="AY194" s="21" t="s">
        <v>184</v>
      </c>
      <c r="BE194" s="114">
        <f>IF(U194="základní",P194,0)</f>
        <v>0</v>
      </c>
      <c r="BF194" s="114">
        <f>IF(U194="snížená",P194,0)</f>
        <v>0</v>
      </c>
      <c r="BG194" s="114">
        <f>IF(U194="zákl. přenesená",P194,0)</f>
        <v>0</v>
      </c>
      <c r="BH194" s="114">
        <f>IF(U194="sníž. přenesená",P194,0)</f>
        <v>0</v>
      </c>
      <c r="BI194" s="114">
        <f>IF(U194="nulová",P194,0)</f>
        <v>0</v>
      </c>
      <c r="BJ194" s="21" t="s">
        <v>27</v>
      </c>
      <c r="BK194" s="114">
        <f>ROUND(V194*K194,2)</f>
        <v>0</v>
      </c>
      <c r="BL194" s="21" t="s">
        <v>189</v>
      </c>
      <c r="BM194" s="21" t="s">
        <v>691</v>
      </c>
    </row>
    <row r="195" spans="2:65" s="10" customFormat="1" ht="22.5" customHeight="1">
      <c r="B195" s="184"/>
      <c r="C195" s="185"/>
      <c r="D195" s="185"/>
      <c r="E195" s="186" t="s">
        <v>26</v>
      </c>
      <c r="F195" s="301" t="s">
        <v>692</v>
      </c>
      <c r="G195" s="302"/>
      <c r="H195" s="302"/>
      <c r="I195" s="302"/>
      <c r="J195" s="185"/>
      <c r="K195" s="187">
        <v>4.7519999999999998</v>
      </c>
      <c r="L195" s="185"/>
      <c r="M195" s="185"/>
      <c r="N195" s="185"/>
      <c r="O195" s="185"/>
      <c r="P195" s="185"/>
      <c r="Q195" s="185"/>
      <c r="R195" s="188"/>
      <c r="T195" s="189"/>
      <c r="U195" s="185"/>
      <c r="V195" s="185"/>
      <c r="W195" s="185"/>
      <c r="X195" s="185"/>
      <c r="Y195" s="185"/>
      <c r="Z195" s="185"/>
      <c r="AA195" s="185"/>
      <c r="AB195" s="185"/>
      <c r="AC195" s="185"/>
      <c r="AD195" s="190"/>
      <c r="AT195" s="191" t="s">
        <v>192</v>
      </c>
      <c r="AU195" s="191" t="s">
        <v>128</v>
      </c>
      <c r="AV195" s="10" t="s">
        <v>128</v>
      </c>
      <c r="AW195" s="10" t="s">
        <v>7</v>
      </c>
      <c r="AX195" s="10" t="s">
        <v>27</v>
      </c>
      <c r="AY195" s="191" t="s">
        <v>184</v>
      </c>
    </row>
    <row r="196" spans="2:65" s="1" customFormat="1" ht="22.5" customHeight="1">
      <c r="B196" s="38"/>
      <c r="C196" s="176" t="s">
        <v>306</v>
      </c>
      <c r="D196" s="176" t="s">
        <v>185</v>
      </c>
      <c r="E196" s="177" t="s">
        <v>693</v>
      </c>
      <c r="F196" s="298" t="s">
        <v>694</v>
      </c>
      <c r="G196" s="298"/>
      <c r="H196" s="298"/>
      <c r="I196" s="298"/>
      <c r="J196" s="178" t="s">
        <v>188</v>
      </c>
      <c r="K196" s="179">
        <v>572.03</v>
      </c>
      <c r="L196" s="180">
        <v>0</v>
      </c>
      <c r="M196" s="299">
        <v>0</v>
      </c>
      <c r="N196" s="300"/>
      <c r="O196" s="300"/>
      <c r="P196" s="279">
        <f>ROUND(V196*K196,2)</f>
        <v>0</v>
      </c>
      <c r="Q196" s="279"/>
      <c r="R196" s="40"/>
      <c r="T196" s="181" t="s">
        <v>26</v>
      </c>
      <c r="U196" s="47" t="s">
        <v>53</v>
      </c>
      <c r="V196" s="127">
        <f>L196+M196</f>
        <v>0</v>
      </c>
      <c r="W196" s="127">
        <f>ROUND(L196*K196,2)</f>
        <v>0</v>
      </c>
      <c r="X196" s="127">
        <f>ROUND(M196*K196,2)</f>
        <v>0</v>
      </c>
      <c r="Y196" s="39"/>
      <c r="Z196" s="182">
        <f>Y196*K196</f>
        <v>0</v>
      </c>
      <c r="AA196" s="182">
        <v>0</v>
      </c>
      <c r="AB196" s="182">
        <f>AA196*K196</f>
        <v>0</v>
      </c>
      <c r="AC196" s="182">
        <v>0</v>
      </c>
      <c r="AD196" s="183">
        <f>AC196*K196</f>
        <v>0</v>
      </c>
      <c r="AR196" s="21" t="s">
        <v>189</v>
      </c>
      <c r="AT196" s="21" t="s">
        <v>185</v>
      </c>
      <c r="AU196" s="21" t="s">
        <v>128</v>
      </c>
      <c r="AY196" s="21" t="s">
        <v>184</v>
      </c>
      <c r="BE196" s="114">
        <f>IF(U196="základní",P196,0)</f>
        <v>0</v>
      </c>
      <c r="BF196" s="114">
        <f>IF(U196="snížená",P196,0)</f>
        <v>0</v>
      </c>
      <c r="BG196" s="114">
        <f>IF(U196="zákl. přenesená",P196,0)</f>
        <v>0</v>
      </c>
      <c r="BH196" s="114">
        <f>IF(U196="sníž. přenesená",P196,0)</f>
        <v>0</v>
      </c>
      <c r="BI196" s="114">
        <f>IF(U196="nulová",P196,0)</f>
        <v>0</v>
      </c>
      <c r="BJ196" s="21" t="s">
        <v>27</v>
      </c>
      <c r="BK196" s="114">
        <f>ROUND(V196*K196,2)</f>
        <v>0</v>
      </c>
      <c r="BL196" s="21" t="s">
        <v>189</v>
      </c>
      <c r="BM196" s="21" t="s">
        <v>695</v>
      </c>
    </row>
    <row r="197" spans="2:65" s="1" customFormat="1" ht="54" customHeight="1">
      <c r="B197" s="38"/>
      <c r="C197" s="39"/>
      <c r="D197" s="39"/>
      <c r="E197" s="39"/>
      <c r="F197" s="328" t="s">
        <v>696</v>
      </c>
      <c r="G197" s="329"/>
      <c r="H197" s="329"/>
      <c r="I197" s="329"/>
      <c r="J197" s="39"/>
      <c r="K197" s="39"/>
      <c r="L197" s="39"/>
      <c r="M197" s="39"/>
      <c r="N197" s="39"/>
      <c r="O197" s="39"/>
      <c r="P197" s="39"/>
      <c r="Q197" s="39"/>
      <c r="R197" s="40"/>
      <c r="T197" s="149"/>
      <c r="U197" s="39"/>
      <c r="V197" s="39"/>
      <c r="W197" s="39"/>
      <c r="X197" s="39"/>
      <c r="Y197" s="39"/>
      <c r="Z197" s="39"/>
      <c r="AA197" s="39"/>
      <c r="AB197" s="39"/>
      <c r="AC197" s="39"/>
      <c r="AD197" s="81"/>
      <c r="AT197" s="21" t="s">
        <v>655</v>
      </c>
      <c r="AU197" s="21" t="s">
        <v>128</v>
      </c>
    </row>
    <row r="198" spans="2:65" s="10" customFormat="1" ht="22.5" customHeight="1">
      <c r="B198" s="184"/>
      <c r="C198" s="185"/>
      <c r="D198" s="185"/>
      <c r="E198" s="186" t="s">
        <v>26</v>
      </c>
      <c r="F198" s="296" t="s">
        <v>697</v>
      </c>
      <c r="G198" s="297"/>
      <c r="H198" s="297"/>
      <c r="I198" s="297"/>
      <c r="J198" s="185"/>
      <c r="K198" s="187">
        <v>572.03</v>
      </c>
      <c r="L198" s="185"/>
      <c r="M198" s="185"/>
      <c r="N198" s="185"/>
      <c r="O198" s="185"/>
      <c r="P198" s="185"/>
      <c r="Q198" s="185"/>
      <c r="R198" s="188"/>
      <c r="T198" s="189"/>
      <c r="U198" s="185"/>
      <c r="V198" s="185"/>
      <c r="W198" s="185"/>
      <c r="X198" s="185"/>
      <c r="Y198" s="185"/>
      <c r="Z198" s="185"/>
      <c r="AA198" s="185"/>
      <c r="AB198" s="185"/>
      <c r="AC198" s="185"/>
      <c r="AD198" s="190"/>
      <c r="AT198" s="191" t="s">
        <v>192</v>
      </c>
      <c r="AU198" s="191" t="s">
        <v>128</v>
      </c>
      <c r="AV198" s="10" t="s">
        <v>128</v>
      </c>
      <c r="AW198" s="10" t="s">
        <v>7</v>
      </c>
      <c r="AX198" s="10" t="s">
        <v>27</v>
      </c>
      <c r="AY198" s="191" t="s">
        <v>184</v>
      </c>
    </row>
    <row r="199" spans="2:65" s="1" customFormat="1" ht="31.5" customHeight="1">
      <c r="B199" s="38"/>
      <c r="C199" s="176" t="s">
        <v>311</v>
      </c>
      <c r="D199" s="176" t="s">
        <v>185</v>
      </c>
      <c r="E199" s="177" t="s">
        <v>698</v>
      </c>
      <c r="F199" s="298" t="s">
        <v>699</v>
      </c>
      <c r="G199" s="298"/>
      <c r="H199" s="298"/>
      <c r="I199" s="298"/>
      <c r="J199" s="178" t="s">
        <v>188</v>
      </c>
      <c r="K199" s="179">
        <v>446.31</v>
      </c>
      <c r="L199" s="180">
        <v>0</v>
      </c>
      <c r="M199" s="299">
        <v>0</v>
      </c>
      <c r="N199" s="300"/>
      <c r="O199" s="300"/>
      <c r="P199" s="279">
        <f>ROUND(V199*K199,2)</f>
        <v>0</v>
      </c>
      <c r="Q199" s="279"/>
      <c r="R199" s="40"/>
      <c r="T199" s="181" t="s">
        <v>26</v>
      </c>
      <c r="U199" s="47" t="s">
        <v>53</v>
      </c>
      <c r="V199" s="127">
        <f>L199+M199</f>
        <v>0</v>
      </c>
      <c r="W199" s="127">
        <f>ROUND(L199*K199,2)</f>
        <v>0</v>
      </c>
      <c r="X199" s="127">
        <f>ROUND(M199*K199,2)</f>
        <v>0</v>
      </c>
      <c r="Y199" s="39"/>
      <c r="Z199" s="182">
        <f>Y199*K199</f>
        <v>0</v>
      </c>
      <c r="AA199" s="182">
        <v>0</v>
      </c>
      <c r="AB199" s="182">
        <f>AA199*K199</f>
        <v>0</v>
      </c>
      <c r="AC199" s="182">
        <v>0</v>
      </c>
      <c r="AD199" s="183">
        <f>AC199*K199</f>
        <v>0</v>
      </c>
      <c r="AR199" s="21" t="s">
        <v>189</v>
      </c>
      <c r="AT199" s="21" t="s">
        <v>185</v>
      </c>
      <c r="AU199" s="21" t="s">
        <v>128</v>
      </c>
      <c r="AY199" s="21" t="s">
        <v>184</v>
      </c>
      <c r="BE199" s="114">
        <f>IF(U199="základní",P199,0)</f>
        <v>0</v>
      </c>
      <c r="BF199" s="114">
        <f>IF(U199="snížená",P199,0)</f>
        <v>0</v>
      </c>
      <c r="BG199" s="114">
        <f>IF(U199="zákl. přenesená",P199,0)</f>
        <v>0</v>
      </c>
      <c r="BH199" s="114">
        <f>IF(U199="sníž. přenesená",P199,0)</f>
        <v>0</v>
      </c>
      <c r="BI199" s="114">
        <f>IF(U199="nulová",P199,0)</f>
        <v>0</v>
      </c>
      <c r="BJ199" s="21" t="s">
        <v>27</v>
      </c>
      <c r="BK199" s="114">
        <f>ROUND(V199*K199,2)</f>
        <v>0</v>
      </c>
      <c r="BL199" s="21" t="s">
        <v>189</v>
      </c>
      <c r="BM199" s="21" t="s">
        <v>700</v>
      </c>
    </row>
    <row r="200" spans="2:65" s="1" customFormat="1" ht="66" customHeight="1">
      <c r="B200" s="38"/>
      <c r="C200" s="39"/>
      <c r="D200" s="39"/>
      <c r="E200" s="39"/>
      <c r="F200" s="328" t="s">
        <v>701</v>
      </c>
      <c r="G200" s="329"/>
      <c r="H200" s="329"/>
      <c r="I200" s="329"/>
      <c r="J200" s="39"/>
      <c r="K200" s="39"/>
      <c r="L200" s="39"/>
      <c r="M200" s="39"/>
      <c r="N200" s="39"/>
      <c r="O200" s="39"/>
      <c r="P200" s="39"/>
      <c r="Q200" s="39"/>
      <c r="R200" s="40"/>
      <c r="T200" s="149"/>
      <c r="U200" s="39"/>
      <c r="V200" s="39"/>
      <c r="W200" s="39"/>
      <c r="X200" s="39"/>
      <c r="Y200" s="39"/>
      <c r="Z200" s="39"/>
      <c r="AA200" s="39"/>
      <c r="AB200" s="39"/>
      <c r="AC200" s="39"/>
      <c r="AD200" s="81"/>
      <c r="AT200" s="21" t="s">
        <v>655</v>
      </c>
      <c r="AU200" s="21" t="s">
        <v>128</v>
      </c>
    </row>
    <row r="201" spans="2:65" s="10" customFormat="1" ht="22.5" customHeight="1">
      <c r="B201" s="184"/>
      <c r="C201" s="185"/>
      <c r="D201" s="185"/>
      <c r="E201" s="186" t="s">
        <v>26</v>
      </c>
      <c r="F201" s="296" t="s">
        <v>702</v>
      </c>
      <c r="G201" s="297"/>
      <c r="H201" s="297"/>
      <c r="I201" s="297"/>
      <c r="J201" s="185"/>
      <c r="K201" s="187">
        <v>446.31</v>
      </c>
      <c r="L201" s="185"/>
      <c r="M201" s="185"/>
      <c r="N201" s="185"/>
      <c r="O201" s="185"/>
      <c r="P201" s="185"/>
      <c r="Q201" s="185"/>
      <c r="R201" s="188"/>
      <c r="T201" s="189"/>
      <c r="U201" s="185"/>
      <c r="V201" s="185"/>
      <c r="W201" s="185"/>
      <c r="X201" s="185"/>
      <c r="Y201" s="185"/>
      <c r="Z201" s="185"/>
      <c r="AA201" s="185"/>
      <c r="AB201" s="185"/>
      <c r="AC201" s="185"/>
      <c r="AD201" s="190"/>
      <c r="AT201" s="191" t="s">
        <v>192</v>
      </c>
      <c r="AU201" s="191" t="s">
        <v>128</v>
      </c>
      <c r="AV201" s="10" t="s">
        <v>128</v>
      </c>
      <c r="AW201" s="10" t="s">
        <v>7</v>
      </c>
      <c r="AX201" s="10" t="s">
        <v>27</v>
      </c>
      <c r="AY201" s="191" t="s">
        <v>184</v>
      </c>
    </row>
    <row r="202" spans="2:65" s="1" customFormat="1" ht="31.5" customHeight="1">
      <c r="B202" s="38"/>
      <c r="C202" s="176" t="s">
        <v>317</v>
      </c>
      <c r="D202" s="176" t="s">
        <v>185</v>
      </c>
      <c r="E202" s="177" t="s">
        <v>703</v>
      </c>
      <c r="F202" s="298" t="s">
        <v>704</v>
      </c>
      <c r="G202" s="298"/>
      <c r="H202" s="298"/>
      <c r="I202" s="298"/>
      <c r="J202" s="178" t="s">
        <v>188</v>
      </c>
      <c r="K202" s="179">
        <v>27.78</v>
      </c>
      <c r="L202" s="180">
        <v>0</v>
      </c>
      <c r="M202" s="299">
        <v>0</v>
      </c>
      <c r="N202" s="300"/>
      <c r="O202" s="300"/>
      <c r="P202" s="279">
        <f>ROUND(V202*K202,2)</f>
        <v>0</v>
      </c>
      <c r="Q202" s="279"/>
      <c r="R202" s="40"/>
      <c r="T202" s="181" t="s">
        <v>26</v>
      </c>
      <c r="U202" s="47" t="s">
        <v>53</v>
      </c>
      <c r="V202" s="127">
        <f>L202+M202</f>
        <v>0</v>
      </c>
      <c r="W202" s="127">
        <f>ROUND(L202*K202,2)</f>
        <v>0</v>
      </c>
      <c r="X202" s="127">
        <f>ROUND(M202*K202,2)</f>
        <v>0</v>
      </c>
      <c r="Y202" s="39"/>
      <c r="Z202" s="182">
        <f>Y202*K202</f>
        <v>0</v>
      </c>
      <c r="AA202" s="182">
        <v>0</v>
      </c>
      <c r="AB202" s="182">
        <f>AA202*K202</f>
        <v>0</v>
      </c>
      <c r="AC202" s="182">
        <v>0</v>
      </c>
      <c r="AD202" s="183">
        <f>AC202*K202</f>
        <v>0</v>
      </c>
      <c r="AR202" s="21" t="s">
        <v>189</v>
      </c>
      <c r="AT202" s="21" t="s">
        <v>185</v>
      </c>
      <c r="AU202" s="21" t="s">
        <v>128</v>
      </c>
      <c r="AY202" s="21" t="s">
        <v>184</v>
      </c>
      <c r="BE202" s="114">
        <f>IF(U202="základní",P202,0)</f>
        <v>0</v>
      </c>
      <c r="BF202" s="114">
        <f>IF(U202="snížená",P202,0)</f>
        <v>0</v>
      </c>
      <c r="BG202" s="114">
        <f>IF(U202="zákl. přenesená",P202,0)</f>
        <v>0</v>
      </c>
      <c r="BH202" s="114">
        <f>IF(U202="sníž. přenesená",P202,0)</f>
        <v>0</v>
      </c>
      <c r="BI202" s="114">
        <f>IF(U202="nulová",P202,0)</f>
        <v>0</v>
      </c>
      <c r="BJ202" s="21" t="s">
        <v>27</v>
      </c>
      <c r="BK202" s="114">
        <f>ROUND(V202*K202,2)</f>
        <v>0</v>
      </c>
      <c r="BL202" s="21" t="s">
        <v>189</v>
      </c>
      <c r="BM202" s="21" t="s">
        <v>705</v>
      </c>
    </row>
    <row r="203" spans="2:65" s="1" customFormat="1" ht="90" customHeight="1">
      <c r="B203" s="38"/>
      <c r="C203" s="39"/>
      <c r="D203" s="39"/>
      <c r="E203" s="39"/>
      <c r="F203" s="328" t="s">
        <v>706</v>
      </c>
      <c r="G203" s="329"/>
      <c r="H203" s="329"/>
      <c r="I203" s="329"/>
      <c r="J203" s="39"/>
      <c r="K203" s="39"/>
      <c r="L203" s="39"/>
      <c r="M203" s="39"/>
      <c r="N203" s="39"/>
      <c r="O203" s="39"/>
      <c r="P203" s="39"/>
      <c r="Q203" s="39"/>
      <c r="R203" s="40"/>
      <c r="T203" s="149"/>
      <c r="U203" s="39"/>
      <c r="V203" s="39"/>
      <c r="W203" s="39"/>
      <c r="X203" s="39"/>
      <c r="Y203" s="39"/>
      <c r="Z203" s="39"/>
      <c r="AA203" s="39"/>
      <c r="AB203" s="39"/>
      <c r="AC203" s="39"/>
      <c r="AD203" s="81"/>
      <c r="AT203" s="21" t="s">
        <v>655</v>
      </c>
      <c r="AU203" s="21" t="s">
        <v>128</v>
      </c>
    </row>
    <row r="204" spans="2:65" s="10" customFormat="1" ht="31.5" customHeight="1">
      <c r="B204" s="184"/>
      <c r="C204" s="185"/>
      <c r="D204" s="185"/>
      <c r="E204" s="186" t="s">
        <v>26</v>
      </c>
      <c r="F204" s="296" t="s">
        <v>707</v>
      </c>
      <c r="G204" s="297"/>
      <c r="H204" s="297"/>
      <c r="I204" s="297"/>
      <c r="J204" s="185"/>
      <c r="K204" s="187">
        <v>27.78</v>
      </c>
      <c r="L204" s="185"/>
      <c r="M204" s="185"/>
      <c r="N204" s="185"/>
      <c r="O204" s="185"/>
      <c r="P204" s="185"/>
      <c r="Q204" s="185"/>
      <c r="R204" s="188"/>
      <c r="T204" s="189"/>
      <c r="U204" s="185"/>
      <c r="V204" s="185"/>
      <c r="W204" s="185"/>
      <c r="X204" s="185"/>
      <c r="Y204" s="185"/>
      <c r="Z204" s="185"/>
      <c r="AA204" s="185"/>
      <c r="AB204" s="185"/>
      <c r="AC204" s="185"/>
      <c r="AD204" s="190"/>
      <c r="AT204" s="191" t="s">
        <v>192</v>
      </c>
      <c r="AU204" s="191" t="s">
        <v>128</v>
      </c>
      <c r="AV204" s="10" t="s">
        <v>128</v>
      </c>
      <c r="AW204" s="10" t="s">
        <v>7</v>
      </c>
      <c r="AX204" s="10" t="s">
        <v>27</v>
      </c>
      <c r="AY204" s="191" t="s">
        <v>184</v>
      </c>
    </row>
    <row r="205" spans="2:65" s="1" customFormat="1" ht="31.5" customHeight="1">
      <c r="B205" s="38"/>
      <c r="C205" s="176" t="s">
        <v>324</v>
      </c>
      <c r="D205" s="176" t="s">
        <v>185</v>
      </c>
      <c r="E205" s="177" t="s">
        <v>708</v>
      </c>
      <c r="F205" s="298" t="s">
        <v>709</v>
      </c>
      <c r="G205" s="298"/>
      <c r="H205" s="298"/>
      <c r="I205" s="298"/>
      <c r="J205" s="178" t="s">
        <v>188</v>
      </c>
      <c r="K205" s="179">
        <v>144.35</v>
      </c>
      <c r="L205" s="180">
        <v>0</v>
      </c>
      <c r="M205" s="299">
        <v>0</v>
      </c>
      <c r="N205" s="300"/>
      <c r="O205" s="300"/>
      <c r="P205" s="279">
        <f>ROUND(V205*K205,2)</f>
        <v>0</v>
      </c>
      <c r="Q205" s="279"/>
      <c r="R205" s="40"/>
      <c r="T205" s="181" t="s">
        <v>26</v>
      </c>
      <c r="U205" s="47" t="s">
        <v>53</v>
      </c>
      <c r="V205" s="127">
        <f>L205+M205</f>
        <v>0</v>
      </c>
      <c r="W205" s="127">
        <f>ROUND(L205*K205,2)</f>
        <v>0</v>
      </c>
      <c r="X205" s="127">
        <f>ROUND(M205*K205,2)</f>
        <v>0</v>
      </c>
      <c r="Y205" s="39"/>
      <c r="Z205" s="182">
        <f>Y205*K205</f>
        <v>0</v>
      </c>
      <c r="AA205" s="182">
        <v>0</v>
      </c>
      <c r="AB205" s="182">
        <f>AA205*K205</f>
        <v>0</v>
      </c>
      <c r="AC205" s="182">
        <v>0</v>
      </c>
      <c r="AD205" s="183">
        <f>AC205*K205</f>
        <v>0</v>
      </c>
      <c r="AR205" s="21" t="s">
        <v>189</v>
      </c>
      <c r="AT205" s="21" t="s">
        <v>185</v>
      </c>
      <c r="AU205" s="21" t="s">
        <v>128</v>
      </c>
      <c r="AY205" s="21" t="s">
        <v>184</v>
      </c>
      <c r="BE205" s="114">
        <f>IF(U205="základní",P205,0)</f>
        <v>0</v>
      </c>
      <c r="BF205" s="114">
        <f>IF(U205="snížená",P205,0)</f>
        <v>0</v>
      </c>
      <c r="BG205" s="114">
        <f>IF(U205="zákl. přenesená",P205,0)</f>
        <v>0</v>
      </c>
      <c r="BH205" s="114">
        <f>IF(U205="sníž. přenesená",P205,0)</f>
        <v>0</v>
      </c>
      <c r="BI205" s="114">
        <f>IF(U205="nulová",P205,0)</f>
        <v>0</v>
      </c>
      <c r="BJ205" s="21" t="s">
        <v>27</v>
      </c>
      <c r="BK205" s="114">
        <f>ROUND(V205*K205,2)</f>
        <v>0</v>
      </c>
      <c r="BL205" s="21" t="s">
        <v>189</v>
      </c>
      <c r="BM205" s="21" t="s">
        <v>710</v>
      </c>
    </row>
    <row r="206" spans="2:65" s="1" customFormat="1" ht="66" customHeight="1">
      <c r="B206" s="38"/>
      <c r="C206" s="39"/>
      <c r="D206" s="39"/>
      <c r="E206" s="39"/>
      <c r="F206" s="328" t="s">
        <v>711</v>
      </c>
      <c r="G206" s="329"/>
      <c r="H206" s="329"/>
      <c r="I206" s="329"/>
      <c r="J206" s="39"/>
      <c r="K206" s="39"/>
      <c r="L206" s="39"/>
      <c r="M206" s="39"/>
      <c r="N206" s="39"/>
      <c r="O206" s="39"/>
      <c r="P206" s="39"/>
      <c r="Q206" s="39"/>
      <c r="R206" s="40"/>
      <c r="T206" s="149"/>
      <c r="U206" s="39"/>
      <c r="V206" s="39"/>
      <c r="W206" s="39"/>
      <c r="X206" s="39"/>
      <c r="Y206" s="39"/>
      <c r="Z206" s="39"/>
      <c r="AA206" s="39"/>
      <c r="AB206" s="39"/>
      <c r="AC206" s="39"/>
      <c r="AD206" s="81"/>
      <c r="AT206" s="21" t="s">
        <v>655</v>
      </c>
      <c r="AU206" s="21" t="s">
        <v>128</v>
      </c>
    </row>
    <row r="207" spans="2:65" s="10" customFormat="1" ht="22.5" customHeight="1">
      <c r="B207" s="184"/>
      <c r="C207" s="185"/>
      <c r="D207" s="185"/>
      <c r="E207" s="186" t="s">
        <v>26</v>
      </c>
      <c r="F207" s="296" t="s">
        <v>712</v>
      </c>
      <c r="G207" s="297"/>
      <c r="H207" s="297"/>
      <c r="I207" s="297"/>
      <c r="J207" s="185"/>
      <c r="K207" s="187">
        <v>144.35</v>
      </c>
      <c r="L207" s="185"/>
      <c r="M207" s="185"/>
      <c r="N207" s="185"/>
      <c r="O207" s="185"/>
      <c r="P207" s="185"/>
      <c r="Q207" s="185"/>
      <c r="R207" s="188"/>
      <c r="T207" s="189"/>
      <c r="U207" s="185"/>
      <c r="V207" s="185"/>
      <c r="W207" s="185"/>
      <c r="X207" s="185"/>
      <c r="Y207" s="185"/>
      <c r="Z207" s="185"/>
      <c r="AA207" s="185"/>
      <c r="AB207" s="185"/>
      <c r="AC207" s="185"/>
      <c r="AD207" s="190"/>
      <c r="AT207" s="191" t="s">
        <v>192</v>
      </c>
      <c r="AU207" s="191" t="s">
        <v>128</v>
      </c>
      <c r="AV207" s="10" t="s">
        <v>128</v>
      </c>
      <c r="AW207" s="10" t="s">
        <v>7</v>
      </c>
      <c r="AX207" s="10" t="s">
        <v>27</v>
      </c>
      <c r="AY207" s="191" t="s">
        <v>184</v>
      </c>
    </row>
    <row r="208" spans="2:65" s="1" customFormat="1" ht="31.5" customHeight="1">
      <c r="B208" s="38"/>
      <c r="C208" s="208" t="s">
        <v>329</v>
      </c>
      <c r="D208" s="208" t="s">
        <v>318</v>
      </c>
      <c r="E208" s="209" t="s">
        <v>713</v>
      </c>
      <c r="F208" s="303" t="s">
        <v>714</v>
      </c>
      <c r="G208" s="303"/>
      <c r="H208" s="303"/>
      <c r="I208" s="303"/>
      <c r="J208" s="210" t="s">
        <v>321</v>
      </c>
      <c r="K208" s="211">
        <v>590.19299999999998</v>
      </c>
      <c r="L208" s="212">
        <v>0</v>
      </c>
      <c r="M208" s="304"/>
      <c r="N208" s="304"/>
      <c r="O208" s="305"/>
      <c r="P208" s="279">
        <f>ROUND(V208*K208,2)</f>
        <v>0</v>
      </c>
      <c r="Q208" s="279"/>
      <c r="R208" s="40"/>
      <c r="T208" s="181" t="s">
        <v>26</v>
      </c>
      <c r="U208" s="47" t="s">
        <v>53</v>
      </c>
      <c r="V208" s="127">
        <f>L208+M208</f>
        <v>0</v>
      </c>
      <c r="W208" s="127">
        <f>ROUND(L208*K208,2)</f>
        <v>0</v>
      </c>
      <c r="X208" s="127">
        <f>ROUND(M208*K208,2)</f>
        <v>0</v>
      </c>
      <c r="Y208" s="39"/>
      <c r="Z208" s="182">
        <f>Y208*K208</f>
        <v>0</v>
      </c>
      <c r="AA208" s="182">
        <v>1</v>
      </c>
      <c r="AB208" s="182">
        <f>AA208*K208</f>
        <v>590.19299999999998</v>
      </c>
      <c r="AC208" s="182">
        <v>0</v>
      </c>
      <c r="AD208" s="183">
        <f>AC208*K208</f>
        <v>0</v>
      </c>
      <c r="AR208" s="21" t="s">
        <v>227</v>
      </c>
      <c r="AT208" s="21" t="s">
        <v>318</v>
      </c>
      <c r="AU208" s="21" t="s">
        <v>128</v>
      </c>
      <c r="AY208" s="21" t="s">
        <v>184</v>
      </c>
      <c r="BE208" s="114">
        <f>IF(U208="základní",P208,0)</f>
        <v>0</v>
      </c>
      <c r="BF208" s="114">
        <f>IF(U208="snížená",P208,0)</f>
        <v>0</v>
      </c>
      <c r="BG208" s="114">
        <f>IF(U208="zákl. přenesená",P208,0)</f>
        <v>0</v>
      </c>
      <c r="BH208" s="114">
        <f>IF(U208="sníž. přenesená",P208,0)</f>
        <v>0</v>
      </c>
      <c r="BI208" s="114">
        <f>IF(U208="nulová",P208,0)</f>
        <v>0</v>
      </c>
      <c r="BJ208" s="21" t="s">
        <v>27</v>
      </c>
      <c r="BK208" s="114">
        <f>ROUND(V208*K208,2)</f>
        <v>0</v>
      </c>
      <c r="BL208" s="21" t="s">
        <v>189</v>
      </c>
      <c r="BM208" s="21" t="s">
        <v>715</v>
      </c>
    </row>
    <row r="209" spans="2:65" s="12" customFormat="1" ht="22.5" customHeight="1">
      <c r="B209" s="200"/>
      <c r="C209" s="201"/>
      <c r="D209" s="201"/>
      <c r="E209" s="202" t="s">
        <v>26</v>
      </c>
      <c r="F209" s="294" t="s">
        <v>716</v>
      </c>
      <c r="G209" s="295"/>
      <c r="H209" s="295"/>
      <c r="I209" s="295"/>
      <c r="J209" s="201"/>
      <c r="K209" s="203" t="s">
        <v>26</v>
      </c>
      <c r="L209" s="201"/>
      <c r="M209" s="201"/>
      <c r="N209" s="201"/>
      <c r="O209" s="201"/>
      <c r="P209" s="201"/>
      <c r="Q209" s="201"/>
      <c r="R209" s="204"/>
      <c r="T209" s="205"/>
      <c r="U209" s="201"/>
      <c r="V209" s="201"/>
      <c r="W209" s="201"/>
      <c r="X209" s="201"/>
      <c r="Y209" s="201"/>
      <c r="Z209" s="201"/>
      <c r="AA209" s="201"/>
      <c r="AB209" s="201"/>
      <c r="AC209" s="201"/>
      <c r="AD209" s="206"/>
      <c r="AT209" s="207" t="s">
        <v>192</v>
      </c>
      <c r="AU209" s="207" t="s">
        <v>128</v>
      </c>
      <c r="AV209" s="12" t="s">
        <v>27</v>
      </c>
      <c r="AW209" s="12" t="s">
        <v>7</v>
      </c>
      <c r="AX209" s="12" t="s">
        <v>90</v>
      </c>
      <c r="AY209" s="207" t="s">
        <v>184</v>
      </c>
    </row>
    <row r="210" spans="2:65" s="10" customFormat="1" ht="31.5" customHeight="1">
      <c r="B210" s="184"/>
      <c r="C210" s="185"/>
      <c r="D210" s="185"/>
      <c r="E210" s="186" t="s">
        <v>26</v>
      </c>
      <c r="F210" s="296" t="s">
        <v>717</v>
      </c>
      <c r="G210" s="297"/>
      <c r="H210" s="297"/>
      <c r="I210" s="297"/>
      <c r="J210" s="185"/>
      <c r="K210" s="187">
        <v>475.983</v>
      </c>
      <c r="L210" s="185"/>
      <c r="M210" s="185"/>
      <c r="N210" s="185"/>
      <c r="O210" s="185"/>
      <c r="P210" s="185"/>
      <c r="Q210" s="185"/>
      <c r="R210" s="188"/>
      <c r="T210" s="189"/>
      <c r="U210" s="185"/>
      <c r="V210" s="185"/>
      <c r="W210" s="185"/>
      <c r="X210" s="185"/>
      <c r="Y210" s="185"/>
      <c r="Z210" s="185"/>
      <c r="AA210" s="185"/>
      <c r="AB210" s="185"/>
      <c r="AC210" s="185"/>
      <c r="AD210" s="190"/>
      <c r="AT210" s="191" t="s">
        <v>192</v>
      </c>
      <c r="AU210" s="191" t="s">
        <v>128</v>
      </c>
      <c r="AV210" s="10" t="s">
        <v>128</v>
      </c>
      <c r="AW210" s="10" t="s">
        <v>7</v>
      </c>
      <c r="AX210" s="10" t="s">
        <v>90</v>
      </c>
      <c r="AY210" s="191" t="s">
        <v>184</v>
      </c>
    </row>
    <row r="211" spans="2:65" s="10" customFormat="1" ht="31.5" customHeight="1">
      <c r="B211" s="184"/>
      <c r="C211" s="185"/>
      <c r="D211" s="185"/>
      <c r="E211" s="186" t="s">
        <v>26</v>
      </c>
      <c r="F211" s="296" t="s">
        <v>718</v>
      </c>
      <c r="G211" s="297"/>
      <c r="H211" s="297"/>
      <c r="I211" s="297"/>
      <c r="J211" s="185"/>
      <c r="K211" s="187">
        <v>114.21</v>
      </c>
      <c r="L211" s="185"/>
      <c r="M211" s="185"/>
      <c r="N211" s="185"/>
      <c r="O211" s="185"/>
      <c r="P211" s="185"/>
      <c r="Q211" s="185"/>
      <c r="R211" s="188"/>
      <c r="T211" s="189"/>
      <c r="U211" s="185"/>
      <c r="V211" s="185"/>
      <c r="W211" s="185"/>
      <c r="X211" s="185"/>
      <c r="Y211" s="185"/>
      <c r="Z211" s="185"/>
      <c r="AA211" s="185"/>
      <c r="AB211" s="185"/>
      <c r="AC211" s="185"/>
      <c r="AD211" s="190"/>
      <c r="AT211" s="191" t="s">
        <v>192</v>
      </c>
      <c r="AU211" s="191" t="s">
        <v>128</v>
      </c>
      <c r="AV211" s="10" t="s">
        <v>128</v>
      </c>
      <c r="AW211" s="10" t="s">
        <v>7</v>
      </c>
      <c r="AX211" s="10" t="s">
        <v>90</v>
      </c>
      <c r="AY211" s="191" t="s">
        <v>184</v>
      </c>
    </row>
    <row r="212" spans="2:65" s="11" customFormat="1" ht="22.5" customHeight="1">
      <c r="B212" s="192"/>
      <c r="C212" s="193"/>
      <c r="D212" s="193"/>
      <c r="E212" s="194" t="s">
        <v>26</v>
      </c>
      <c r="F212" s="306" t="s">
        <v>209</v>
      </c>
      <c r="G212" s="307"/>
      <c r="H212" s="307"/>
      <c r="I212" s="307"/>
      <c r="J212" s="193"/>
      <c r="K212" s="195">
        <v>590.19299999999998</v>
      </c>
      <c r="L212" s="193"/>
      <c r="M212" s="193"/>
      <c r="N212" s="193"/>
      <c r="O212" s="193"/>
      <c r="P212" s="193"/>
      <c r="Q212" s="193"/>
      <c r="R212" s="196"/>
      <c r="T212" s="197"/>
      <c r="U212" s="193"/>
      <c r="V212" s="193"/>
      <c r="W212" s="193"/>
      <c r="X212" s="193"/>
      <c r="Y212" s="193"/>
      <c r="Z212" s="193"/>
      <c r="AA212" s="193"/>
      <c r="AB212" s="193"/>
      <c r="AC212" s="193"/>
      <c r="AD212" s="198"/>
      <c r="AT212" s="199" t="s">
        <v>192</v>
      </c>
      <c r="AU212" s="199" t="s">
        <v>128</v>
      </c>
      <c r="AV212" s="11" t="s">
        <v>189</v>
      </c>
      <c r="AW212" s="11" t="s">
        <v>7</v>
      </c>
      <c r="AX212" s="11" t="s">
        <v>27</v>
      </c>
      <c r="AY212" s="199" t="s">
        <v>184</v>
      </c>
    </row>
    <row r="213" spans="2:65" s="1" customFormat="1" ht="44.25" customHeight="1">
      <c r="B213" s="38"/>
      <c r="C213" s="176" t="s">
        <v>335</v>
      </c>
      <c r="D213" s="176" t="s">
        <v>185</v>
      </c>
      <c r="E213" s="177" t="s">
        <v>719</v>
      </c>
      <c r="F213" s="298" t="s">
        <v>720</v>
      </c>
      <c r="G213" s="298"/>
      <c r="H213" s="298"/>
      <c r="I213" s="298"/>
      <c r="J213" s="178" t="s">
        <v>314</v>
      </c>
      <c r="K213" s="179">
        <v>13</v>
      </c>
      <c r="L213" s="180">
        <v>0</v>
      </c>
      <c r="M213" s="299">
        <v>0</v>
      </c>
      <c r="N213" s="300"/>
      <c r="O213" s="300"/>
      <c r="P213" s="279">
        <f>ROUND(V213*K213,2)</f>
        <v>0</v>
      </c>
      <c r="Q213" s="279"/>
      <c r="R213" s="40"/>
      <c r="T213" s="181" t="s">
        <v>26</v>
      </c>
      <c r="U213" s="47" t="s">
        <v>53</v>
      </c>
      <c r="V213" s="127">
        <f>L213+M213</f>
        <v>0</v>
      </c>
      <c r="W213" s="127">
        <f>ROUND(L213*K213,2)</f>
        <v>0</v>
      </c>
      <c r="X213" s="127">
        <f>ROUND(M213*K213,2)</f>
        <v>0</v>
      </c>
      <c r="Y213" s="39"/>
      <c r="Z213" s="182">
        <f>Y213*K213</f>
        <v>0</v>
      </c>
      <c r="AA213" s="182">
        <v>0</v>
      </c>
      <c r="AB213" s="182">
        <f>AA213*K213</f>
        <v>0</v>
      </c>
      <c r="AC213" s="182">
        <v>0</v>
      </c>
      <c r="AD213" s="183">
        <f>AC213*K213</f>
        <v>0</v>
      </c>
      <c r="AR213" s="21" t="s">
        <v>189</v>
      </c>
      <c r="AT213" s="21" t="s">
        <v>185</v>
      </c>
      <c r="AU213" s="21" t="s">
        <v>128</v>
      </c>
      <c r="AY213" s="21" t="s">
        <v>184</v>
      </c>
      <c r="BE213" s="114">
        <f>IF(U213="základní",P213,0)</f>
        <v>0</v>
      </c>
      <c r="BF213" s="114">
        <f>IF(U213="snížená",P213,0)</f>
        <v>0</v>
      </c>
      <c r="BG213" s="114">
        <f>IF(U213="zákl. přenesená",P213,0)</f>
        <v>0</v>
      </c>
      <c r="BH213" s="114">
        <f>IF(U213="sníž. přenesená",P213,0)</f>
        <v>0</v>
      </c>
      <c r="BI213" s="114">
        <f>IF(U213="nulová",P213,0)</f>
        <v>0</v>
      </c>
      <c r="BJ213" s="21" t="s">
        <v>27</v>
      </c>
      <c r="BK213" s="114">
        <f>ROUND(V213*K213,2)</f>
        <v>0</v>
      </c>
      <c r="BL213" s="21" t="s">
        <v>189</v>
      </c>
      <c r="BM213" s="21" t="s">
        <v>721</v>
      </c>
    </row>
    <row r="214" spans="2:65" s="10" customFormat="1" ht="31.5" customHeight="1">
      <c r="B214" s="184"/>
      <c r="C214" s="185"/>
      <c r="D214" s="185"/>
      <c r="E214" s="186" t="s">
        <v>26</v>
      </c>
      <c r="F214" s="301" t="s">
        <v>722</v>
      </c>
      <c r="G214" s="302"/>
      <c r="H214" s="302"/>
      <c r="I214" s="302"/>
      <c r="J214" s="185"/>
      <c r="K214" s="187">
        <v>13</v>
      </c>
      <c r="L214" s="185"/>
      <c r="M214" s="185"/>
      <c r="N214" s="185"/>
      <c r="O214" s="185"/>
      <c r="P214" s="185"/>
      <c r="Q214" s="185"/>
      <c r="R214" s="188"/>
      <c r="T214" s="189"/>
      <c r="U214" s="185"/>
      <c r="V214" s="185"/>
      <c r="W214" s="185"/>
      <c r="X214" s="185"/>
      <c r="Y214" s="185"/>
      <c r="Z214" s="185"/>
      <c r="AA214" s="185"/>
      <c r="AB214" s="185"/>
      <c r="AC214" s="185"/>
      <c r="AD214" s="190"/>
      <c r="AT214" s="191" t="s">
        <v>192</v>
      </c>
      <c r="AU214" s="191" t="s">
        <v>128</v>
      </c>
      <c r="AV214" s="10" t="s">
        <v>128</v>
      </c>
      <c r="AW214" s="10" t="s">
        <v>7</v>
      </c>
      <c r="AX214" s="10" t="s">
        <v>27</v>
      </c>
      <c r="AY214" s="191" t="s">
        <v>184</v>
      </c>
    </row>
    <row r="215" spans="2:65" s="9" customFormat="1" ht="29.85" customHeight="1">
      <c r="B215" s="164"/>
      <c r="C215" s="165"/>
      <c r="D215" s="175" t="s">
        <v>150</v>
      </c>
      <c r="E215" s="175"/>
      <c r="F215" s="175"/>
      <c r="G215" s="175"/>
      <c r="H215" s="175"/>
      <c r="I215" s="175"/>
      <c r="J215" s="175"/>
      <c r="K215" s="175"/>
      <c r="L215" s="175"/>
      <c r="M215" s="286">
        <f>BK215</f>
        <v>0</v>
      </c>
      <c r="N215" s="287"/>
      <c r="O215" s="287"/>
      <c r="P215" s="287"/>
      <c r="Q215" s="287"/>
      <c r="R215" s="167"/>
      <c r="T215" s="168"/>
      <c r="U215" s="165"/>
      <c r="V215" s="165"/>
      <c r="W215" s="169">
        <f>SUM(W216:W221)</f>
        <v>0</v>
      </c>
      <c r="X215" s="169">
        <f>SUM(X216:X221)</f>
        <v>0</v>
      </c>
      <c r="Y215" s="165"/>
      <c r="Z215" s="170">
        <f>SUM(Z216:Z221)</f>
        <v>0</v>
      </c>
      <c r="AA215" s="165"/>
      <c r="AB215" s="170">
        <f>SUM(AB216:AB221)</f>
        <v>0</v>
      </c>
      <c r="AC215" s="165"/>
      <c r="AD215" s="171">
        <f>SUM(AD216:AD221)</f>
        <v>0.26</v>
      </c>
      <c r="AR215" s="172" t="s">
        <v>27</v>
      </c>
      <c r="AT215" s="173" t="s">
        <v>89</v>
      </c>
      <c r="AU215" s="173" t="s">
        <v>27</v>
      </c>
      <c r="AY215" s="172" t="s">
        <v>184</v>
      </c>
      <c r="BK215" s="174">
        <f>SUM(BK216:BK221)</f>
        <v>0</v>
      </c>
    </row>
    <row r="216" spans="2:65" s="1" customFormat="1" ht="31.5" customHeight="1">
      <c r="B216" s="38"/>
      <c r="C216" s="176" t="s">
        <v>340</v>
      </c>
      <c r="D216" s="176" t="s">
        <v>185</v>
      </c>
      <c r="E216" s="177" t="s">
        <v>449</v>
      </c>
      <c r="F216" s="298" t="s">
        <v>450</v>
      </c>
      <c r="G216" s="298"/>
      <c r="H216" s="298"/>
      <c r="I216" s="298"/>
      <c r="J216" s="178" t="s">
        <v>314</v>
      </c>
      <c r="K216" s="179">
        <v>832.1</v>
      </c>
      <c r="L216" s="180">
        <v>0</v>
      </c>
      <c r="M216" s="299">
        <v>0</v>
      </c>
      <c r="N216" s="300"/>
      <c r="O216" s="300"/>
      <c r="P216" s="279">
        <f>ROUND(V216*K216,2)</f>
        <v>0</v>
      </c>
      <c r="Q216" s="279"/>
      <c r="R216" s="40"/>
      <c r="T216" s="181" t="s">
        <v>26</v>
      </c>
      <c r="U216" s="47" t="s">
        <v>53</v>
      </c>
      <c r="V216" s="127">
        <f>L216+M216</f>
        <v>0</v>
      </c>
      <c r="W216" s="127">
        <f>ROUND(L216*K216,2)</f>
        <v>0</v>
      </c>
      <c r="X216" s="127">
        <f>ROUND(M216*K216,2)</f>
        <v>0</v>
      </c>
      <c r="Y216" s="39"/>
      <c r="Z216" s="182">
        <f>Y216*K216</f>
        <v>0</v>
      </c>
      <c r="AA216" s="182">
        <v>0</v>
      </c>
      <c r="AB216" s="182">
        <f>AA216*K216</f>
        <v>0</v>
      </c>
      <c r="AC216" s="182">
        <v>0</v>
      </c>
      <c r="AD216" s="183">
        <f>AC216*K216</f>
        <v>0</v>
      </c>
      <c r="AR216" s="21" t="s">
        <v>189</v>
      </c>
      <c r="AT216" s="21" t="s">
        <v>185</v>
      </c>
      <c r="AU216" s="21" t="s">
        <v>128</v>
      </c>
      <c r="AY216" s="21" t="s">
        <v>184</v>
      </c>
      <c r="BE216" s="114">
        <f>IF(U216="základní",P216,0)</f>
        <v>0</v>
      </c>
      <c r="BF216" s="114">
        <f>IF(U216="snížená",P216,0)</f>
        <v>0</v>
      </c>
      <c r="BG216" s="114">
        <f>IF(U216="zákl. přenesená",P216,0)</f>
        <v>0</v>
      </c>
      <c r="BH216" s="114">
        <f>IF(U216="sníž. přenesená",P216,0)</f>
        <v>0</v>
      </c>
      <c r="BI216" s="114">
        <f>IF(U216="nulová",P216,0)</f>
        <v>0</v>
      </c>
      <c r="BJ216" s="21" t="s">
        <v>27</v>
      </c>
      <c r="BK216" s="114">
        <f>ROUND(V216*K216,2)</f>
        <v>0</v>
      </c>
      <c r="BL216" s="21" t="s">
        <v>189</v>
      </c>
      <c r="BM216" s="21" t="s">
        <v>723</v>
      </c>
    </row>
    <row r="217" spans="2:65" s="1" customFormat="1" ht="22.5" customHeight="1">
      <c r="B217" s="38"/>
      <c r="C217" s="176" t="s">
        <v>344</v>
      </c>
      <c r="D217" s="176" t="s">
        <v>185</v>
      </c>
      <c r="E217" s="177" t="s">
        <v>565</v>
      </c>
      <c r="F217" s="298" t="s">
        <v>566</v>
      </c>
      <c r="G217" s="298"/>
      <c r="H217" s="298"/>
      <c r="I217" s="298"/>
      <c r="J217" s="178" t="s">
        <v>314</v>
      </c>
      <c r="K217" s="179">
        <v>41.16</v>
      </c>
      <c r="L217" s="180">
        <v>0</v>
      </c>
      <c r="M217" s="299">
        <v>0</v>
      </c>
      <c r="N217" s="300"/>
      <c r="O217" s="300"/>
      <c r="P217" s="279">
        <f>ROUND(V217*K217,2)</f>
        <v>0</v>
      </c>
      <c r="Q217" s="279"/>
      <c r="R217" s="40"/>
      <c r="T217" s="181" t="s">
        <v>26</v>
      </c>
      <c r="U217" s="47" t="s">
        <v>53</v>
      </c>
      <c r="V217" s="127">
        <f>L217+M217</f>
        <v>0</v>
      </c>
      <c r="W217" s="127">
        <f>ROUND(L217*K217,2)</f>
        <v>0</v>
      </c>
      <c r="X217" s="127">
        <f>ROUND(M217*K217,2)</f>
        <v>0</v>
      </c>
      <c r="Y217" s="39"/>
      <c r="Z217" s="182">
        <f>Y217*K217</f>
        <v>0</v>
      </c>
      <c r="AA217" s="182">
        <v>0</v>
      </c>
      <c r="AB217" s="182">
        <f>AA217*K217</f>
        <v>0</v>
      </c>
      <c r="AC217" s="182">
        <v>0</v>
      </c>
      <c r="AD217" s="183">
        <f>AC217*K217</f>
        <v>0</v>
      </c>
      <c r="AR217" s="21" t="s">
        <v>189</v>
      </c>
      <c r="AT217" s="21" t="s">
        <v>185</v>
      </c>
      <c r="AU217" s="21" t="s">
        <v>128</v>
      </c>
      <c r="AY217" s="21" t="s">
        <v>184</v>
      </c>
      <c r="BE217" s="114">
        <f>IF(U217="základní",P217,0)</f>
        <v>0</v>
      </c>
      <c r="BF217" s="114">
        <f>IF(U217="snížená",P217,0)</f>
        <v>0</v>
      </c>
      <c r="BG217" s="114">
        <f>IF(U217="zákl. přenesená",P217,0)</f>
        <v>0</v>
      </c>
      <c r="BH217" s="114">
        <f>IF(U217="sníž. přenesená",P217,0)</f>
        <v>0</v>
      </c>
      <c r="BI217" s="114">
        <f>IF(U217="nulová",P217,0)</f>
        <v>0</v>
      </c>
      <c r="BJ217" s="21" t="s">
        <v>27</v>
      </c>
      <c r="BK217" s="114">
        <f>ROUND(V217*K217,2)</f>
        <v>0</v>
      </c>
      <c r="BL217" s="21" t="s">
        <v>189</v>
      </c>
      <c r="BM217" s="21" t="s">
        <v>724</v>
      </c>
    </row>
    <row r="218" spans="2:65" s="1" customFormat="1" ht="54" customHeight="1">
      <c r="B218" s="38"/>
      <c r="C218" s="39"/>
      <c r="D218" s="39"/>
      <c r="E218" s="39"/>
      <c r="F218" s="328" t="s">
        <v>725</v>
      </c>
      <c r="G218" s="329"/>
      <c r="H218" s="329"/>
      <c r="I218" s="329"/>
      <c r="J218" s="39"/>
      <c r="K218" s="39"/>
      <c r="L218" s="39"/>
      <c r="M218" s="39"/>
      <c r="N218" s="39"/>
      <c r="O218" s="39"/>
      <c r="P218" s="39"/>
      <c r="Q218" s="39"/>
      <c r="R218" s="40"/>
      <c r="T218" s="149"/>
      <c r="U218" s="39"/>
      <c r="V218" s="39"/>
      <c r="W218" s="39"/>
      <c r="X218" s="39"/>
      <c r="Y218" s="39"/>
      <c r="Z218" s="39"/>
      <c r="AA218" s="39"/>
      <c r="AB218" s="39"/>
      <c r="AC218" s="39"/>
      <c r="AD218" s="81"/>
      <c r="AT218" s="21" t="s">
        <v>655</v>
      </c>
      <c r="AU218" s="21" t="s">
        <v>128</v>
      </c>
    </row>
    <row r="219" spans="2:65" s="1" customFormat="1" ht="22.5" customHeight="1">
      <c r="B219" s="38"/>
      <c r="C219" s="176" t="s">
        <v>348</v>
      </c>
      <c r="D219" s="176" t="s">
        <v>185</v>
      </c>
      <c r="E219" s="177" t="s">
        <v>726</v>
      </c>
      <c r="F219" s="298" t="s">
        <v>727</v>
      </c>
      <c r="G219" s="298"/>
      <c r="H219" s="298"/>
      <c r="I219" s="298"/>
      <c r="J219" s="178" t="s">
        <v>314</v>
      </c>
      <c r="K219" s="179">
        <v>271.2</v>
      </c>
      <c r="L219" s="180">
        <v>0</v>
      </c>
      <c r="M219" s="299">
        <v>0</v>
      </c>
      <c r="N219" s="300"/>
      <c r="O219" s="300"/>
      <c r="P219" s="279">
        <f>ROUND(V219*K219,2)</f>
        <v>0</v>
      </c>
      <c r="Q219" s="279"/>
      <c r="R219" s="40"/>
      <c r="T219" s="181" t="s">
        <v>26</v>
      </c>
      <c r="U219" s="47" t="s">
        <v>53</v>
      </c>
      <c r="V219" s="127">
        <f>L219+M219</f>
        <v>0</v>
      </c>
      <c r="W219" s="127">
        <f>ROUND(L219*K219,2)</f>
        <v>0</v>
      </c>
      <c r="X219" s="127">
        <f>ROUND(M219*K219,2)</f>
        <v>0</v>
      </c>
      <c r="Y219" s="39"/>
      <c r="Z219" s="182">
        <f>Y219*K219</f>
        <v>0</v>
      </c>
      <c r="AA219" s="182">
        <v>0</v>
      </c>
      <c r="AB219" s="182">
        <f>AA219*K219</f>
        <v>0</v>
      </c>
      <c r="AC219" s="182">
        <v>0</v>
      </c>
      <c r="AD219" s="183">
        <f>AC219*K219</f>
        <v>0</v>
      </c>
      <c r="AR219" s="21" t="s">
        <v>189</v>
      </c>
      <c r="AT219" s="21" t="s">
        <v>185</v>
      </c>
      <c r="AU219" s="21" t="s">
        <v>128</v>
      </c>
      <c r="AY219" s="21" t="s">
        <v>184</v>
      </c>
      <c r="BE219" s="114">
        <f>IF(U219="základní",P219,0)</f>
        <v>0</v>
      </c>
      <c r="BF219" s="114">
        <f>IF(U219="snížená",P219,0)</f>
        <v>0</v>
      </c>
      <c r="BG219" s="114">
        <f>IF(U219="zákl. přenesená",P219,0)</f>
        <v>0</v>
      </c>
      <c r="BH219" s="114">
        <f>IF(U219="sníž. přenesená",P219,0)</f>
        <v>0</v>
      </c>
      <c r="BI219" s="114">
        <f>IF(U219="nulová",P219,0)</f>
        <v>0</v>
      </c>
      <c r="BJ219" s="21" t="s">
        <v>27</v>
      </c>
      <c r="BK219" s="114">
        <f>ROUND(V219*K219,2)</f>
        <v>0</v>
      </c>
      <c r="BL219" s="21" t="s">
        <v>189</v>
      </c>
      <c r="BM219" s="21" t="s">
        <v>728</v>
      </c>
    </row>
    <row r="220" spans="2:65" s="1" customFormat="1" ht="31.5" customHeight="1">
      <c r="B220" s="38"/>
      <c r="C220" s="176" t="s">
        <v>352</v>
      </c>
      <c r="D220" s="176" t="s">
        <v>185</v>
      </c>
      <c r="E220" s="177" t="s">
        <v>729</v>
      </c>
      <c r="F220" s="298" t="s">
        <v>730</v>
      </c>
      <c r="G220" s="298"/>
      <c r="H220" s="298"/>
      <c r="I220" s="298"/>
      <c r="J220" s="178" t="s">
        <v>332</v>
      </c>
      <c r="K220" s="179">
        <v>5</v>
      </c>
      <c r="L220" s="180">
        <v>0</v>
      </c>
      <c r="M220" s="299">
        <v>0</v>
      </c>
      <c r="N220" s="300"/>
      <c r="O220" s="300"/>
      <c r="P220" s="279">
        <f>ROUND(V220*K220,2)</f>
        <v>0</v>
      </c>
      <c r="Q220" s="279"/>
      <c r="R220" s="40"/>
      <c r="T220" s="181" t="s">
        <v>26</v>
      </c>
      <c r="U220" s="47" t="s">
        <v>53</v>
      </c>
      <c r="V220" s="127">
        <f>L220+M220</f>
        <v>0</v>
      </c>
      <c r="W220" s="127">
        <f>ROUND(L220*K220,2)</f>
        <v>0</v>
      </c>
      <c r="X220" s="127">
        <f>ROUND(M220*K220,2)</f>
        <v>0</v>
      </c>
      <c r="Y220" s="39"/>
      <c r="Z220" s="182">
        <f>Y220*K220</f>
        <v>0</v>
      </c>
      <c r="AA220" s="182">
        <v>0</v>
      </c>
      <c r="AB220" s="182">
        <f>AA220*K220</f>
        <v>0</v>
      </c>
      <c r="AC220" s="182">
        <v>5.1999999999999998E-2</v>
      </c>
      <c r="AD220" s="183">
        <f>AC220*K220</f>
        <v>0.26</v>
      </c>
      <c r="AR220" s="21" t="s">
        <v>189</v>
      </c>
      <c r="AT220" s="21" t="s">
        <v>185</v>
      </c>
      <c r="AU220" s="21" t="s">
        <v>128</v>
      </c>
      <c r="AY220" s="21" t="s">
        <v>184</v>
      </c>
      <c r="BE220" s="114">
        <f>IF(U220="základní",P220,0)</f>
        <v>0</v>
      </c>
      <c r="BF220" s="114">
        <f>IF(U220="snížená",P220,0)</f>
        <v>0</v>
      </c>
      <c r="BG220" s="114">
        <f>IF(U220="zákl. přenesená",P220,0)</f>
        <v>0</v>
      </c>
      <c r="BH220" s="114">
        <f>IF(U220="sníž. přenesená",P220,0)</f>
        <v>0</v>
      </c>
      <c r="BI220" s="114">
        <f>IF(U220="nulová",P220,0)</f>
        <v>0</v>
      </c>
      <c r="BJ220" s="21" t="s">
        <v>27</v>
      </c>
      <c r="BK220" s="114">
        <f>ROUND(V220*K220,2)</f>
        <v>0</v>
      </c>
      <c r="BL220" s="21" t="s">
        <v>189</v>
      </c>
      <c r="BM220" s="21" t="s">
        <v>731</v>
      </c>
    </row>
    <row r="221" spans="2:65" s="10" customFormat="1" ht="31.5" customHeight="1">
      <c r="B221" s="184"/>
      <c r="C221" s="185"/>
      <c r="D221" s="185"/>
      <c r="E221" s="186" t="s">
        <v>26</v>
      </c>
      <c r="F221" s="301" t="s">
        <v>732</v>
      </c>
      <c r="G221" s="302"/>
      <c r="H221" s="302"/>
      <c r="I221" s="302"/>
      <c r="J221" s="185"/>
      <c r="K221" s="187">
        <v>5</v>
      </c>
      <c r="L221" s="185"/>
      <c r="M221" s="185"/>
      <c r="N221" s="185"/>
      <c r="O221" s="185"/>
      <c r="P221" s="185"/>
      <c r="Q221" s="185"/>
      <c r="R221" s="188"/>
      <c r="T221" s="189"/>
      <c r="U221" s="185"/>
      <c r="V221" s="185"/>
      <c r="W221" s="185"/>
      <c r="X221" s="185"/>
      <c r="Y221" s="185"/>
      <c r="Z221" s="185"/>
      <c r="AA221" s="185"/>
      <c r="AB221" s="185"/>
      <c r="AC221" s="185"/>
      <c r="AD221" s="190"/>
      <c r="AT221" s="191" t="s">
        <v>192</v>
      </c>
      <c r="AU221" s="191" t="s">
        <v>128</v>
      </c>
      <c r="AV221" s="10" t="s">
        <v>128</v>
      </c>
      <c r="AW221" s="10" t="s">
        <v>7</v>
      </c>
      <c r="AX221" s="10" t="s">
        <v>27</v>
      </c>
      <c r="AY221" s="191" t="s">
        <v>184</v>
      </c>
    </row>
    <row r="222" spans="2:65" s="9" customFormat="1" ht="29.85" customHeight="1">
      <c r="B222" s="164"/>
      <c r="C222" s="165"/>
      <c r="D222" s="175" t="s">
        <v>473</v>
      </c>
      <c r="E222" s="175"/>
      <c r="F222" s="175"/>
      <c r="G222" s="175"/>
      <c r="H222" s="175"/>
      <c r="I222" s="175"/>
      <c r="J222" s="175"/>
      <c r="K222" s="175"/>
      <c r="L222" s="175"/>
      <c r="M222" s="286">
        <f>BK222</f>
        <v>0</v>
      </c>
      <c r="N222" s="287"/>
      <c r="O222" s="287"/>
      <c r="P222" s="287"/>
      <c r="Q222" s="287"/>
      <c r="R222" s="167"/>
      <c r="T222" s="168"/>
      <c r="U222" s="165"/>
      <c r="V222" s="165"/>
      <c r="W222" s="169">
        <f>SUM(W223:W234)</f>
        <v>0</v>
      </c>
      <c r="X222" s="169">
        <f>SUM(X223:X234)</f>
        <v>0</v>
      </c>
      <c r="Y222" s="165"/>
      <c r="Z222" s="170">
        <f>SUM(Z223:Z234)</f>
        <v>0</v>
      </c>
      <c r="AA222" s="165"/>
      <c r="AB222" s="170">
        <f>SUM(AB223:AB234)</f>
        <v>0</v>
      </c>
      <c r="AC222" s="165"/>
      <c r="AD222" s="171">
        <f>SUM(AD223:AD234)</f>
        <v>0</v>
      </c>
      <c r="AR222" s="172" t="s">
        <v>27</v>
      </c>
      <c r="AT222" s="173" t="s">
        <v>89</v>
      </c>
      <c r="AU222" s="173" t="s">
        <v>27</v>
      </c>
      <c r="AY222" s="172" t="s">
        <v>184</v>
      </c>
      <c r="BK222" s="174">
        <f>SUM(BK223:BK234)</f>
        <v>0</v>
      </c>
    </row>
    <row r="223" spans="2:65" s="1" customFormat="1" ht="31.5" customHeight="1">
      <c r="B223" s="38"/>
      <c r="C223" s="176" t="s">
        <v>356</v>
      </c>
      <c r="D223" s="176" t="s">
        <v>185</v>
      </c>
      <c r="E223" s="177" t="s">
        <v>733</v>
      </c>
      <c r="F223" s="298" t="s">
        <v>734</v>
      </c>
      <c r="G223" s="298"/>
      <c r="H223" s="298"/>
      <c r="I223" s="298"/>
      <c r="J223" s="178" t="s">
        <v>321</v>
      </c>
      <c r="K223" s="179">
        <v>0.1</v>
      </c>
      <c r="L223" s="180">
        <v>0</v>
      </c>
      <c r="M223" s="299">
        <v>0</v>
      </c>
      <c r="N223" s="300"/>
      <c r="O223" s="300"/>
      <c r="P223" s="279">
        <f>ROUND(V223*K223,2)</f>
        <v>0</v>
      </c>
      <c r="Q223" s="279"/>
      <c r="R223" s="40"/>
      <c r="T223" s="181" t="s">
        <v>26</v>
      </c>
      <c r="U223" s="47" t="s">
        <v>53</v>
      </c>
      <c r="V223" s="127">
        <f>L223+M223</f>
        <v>0</v>
      </c>
      <c r="W223" s="127">
        <f>ROUND(L223*K223,2)</f>
        <v>0</v>
      </c>
      <c r="X223" s="127">
        <f>ROUND(M223*K223,2)</f>
        <v>0</v>
      </c>
      <c r="Y223" s="39"/>
      <c r="Z223" s="182">
        <f>Y223*K223</f>
        <v>0</v>
      </c>
      <c r="AA223" s="182">
        <v>0</v>
      </c>
      <c r="AB223" s="182">
        <f>AA223*K223</f>
        <v>0</v>
      </c>
      <c r="AC223" s="182">
        <v>0</v>
      </c>
      <c r="AD223" s="183">
        <f>AC223*K223</f>
        <v>0</v>
      </c>
      <c r="AR223" s="21" t="s">
        <v>189</v>
      </c>
      <c r="AT223" s="21" t="s">
        <v>185</v>
      </c>
      <c r="AU223" s="21" t="s">
        <v>128</v>
      </c>
      <c r="AY223" s="21" t="s">
        <v>184</v>
      </c>
      <c r="BE223" s="114">
        <f>IF(U223="základní",P223,0)</f>
        <v>0</v>
      </c>
      <c r="BF223" s="114">
        <f>IF(U223="snížená",P223,0)</f>
        <v>0</v>
      </c>
      <c r="BG223" s="114">
        <f>IF(U223="zákl. přenesená",P223,0)</f>
        <v>0</v>
      </c>
      <c r="BH223" s="114">
        <f>IF(U223="sníž. přenesená",P223,0)</f>
        <v>0</v>
      </c>
      <c r="BI223" s="114">
        <f>IF(U223="nulová",P223,0)</f>
        <v>0</v>
      </c>
      <c r="BJ223" s="21" t="s">
        <v>27</v>
      </c>
      <c r="BK223" s="114">
        <f>ROUND(V223*K223,2)</f>
        <v>0</v>
      </c>
      <c r="BL223" s="21" t="s">
        <v>189</v>
      </c>
      <c r="BM223" s="21" t="s">
        <v>735</v>
      </c>
    </row>
    <row r="224" spans="2:65" s="10" customFormat="1" ht="31.5" customHeight="1">
      <c r="B224" s="184"/>
      <c r="C224" s="185"/>
      <c r="D224" s="185"/>
      <c r="E224" s="186" t="s">
        <v>26</v>
      </c>
      <c r="F224" s="301" t="s">
        <v>736</v>
      </c>
      <c r="G224" s="302"/>
      <c r="H224" s="302"/>
      <c r="I224" s="302"/>
      <c r="J224" s="185"/>
      <c r="K224" s="187">
        <v>0.1</v>
      </c>
      <c r="L224" s="185"/>
      <c r="M224" s="185"/>
      <c r="N224" s="185"/>
      <c r="O224" s="185"/>
      <c r="P224" s="185"/>
      <c r="Q224" s="185"/>
      <c r="R224" s="188"/>
      <c r="T224" s="189"/>
      <c r="U224" s="185"/>
      <c r="V224" s="185"/>
      <c r="W224" s="185"/>
      <c r="X224" s="185"/>
      <c r="Y224" s="185"/>
      <c r="Z224" s="185"/>
      <c r="AA224" s="185"/>
      <c r="AB224" s="185"/>
      <c r="AC224" s="185"/>
      <c r="AD224" s="190"/>
      <c r="AT224" s="191" t="s">
        <v>192</v>
      </c>
      <c r="AU224" s="191" t="s">
        <v>128</v>
      </c>
      <c r="AV224" s="10" t="s">
        <v>128</v>
      </c>
      <c r="AW224" s="10" t="s">
        <v>7</v>
      </c>
      <c r="AX224" s="10" t="s">
        <v>27</v>
      </c>
      <c r="AY224" s="191" t="s">
        <v>184</v>
      </c>
    </row>
    <row r="225" spans="2:65" s="1" customFormat="1" ht="31.5" customHeight="1">
      <c r="B225" s="38"/>
      <c r="C225" s="176" t="s">
        <v>360</v>
      </c>
      <c r="D225" s="176" t="s">
        <v>185</v>
      </c>
      <c r="E225" s="177" t="s">
        <v>737</v>
      </c>
      <c r="F225" s="298" t="s">
        <v>738</v>
      </c>
      <c r="G225" s="298"/>
      <c r="H225" s="298"/>
      <c r="I225" s="298"/>
      <c r="J225" s="178" t="s">
        <v>321</v>
      </c>
      <c r="K225" s="179">
        <v>6.5</v>
      </c>
      <c r="L225" s="180">
        <v>0</v>
      </c>
      <c r="M225" s="299">
        <v>0</v>
      </c>
      <c r="N225" s="300"/>
      <c r="O225" s="300"/>
      <c r="P225" s="279">
        <f>ROUND(V225*K225,2)</f>
        <v>0</v>
      </c>
      <c r="Q225" s="279"/>
      <c r="R225" s="40"/>
      <c r="T225" s="181" t="s">
        <v>26</v>
      </c>
      <c r="U225" s="47" t="s">
        <v>53</v>
      </c>
      <c r="V225" s="127">
        <f>L225+M225</f>
        <v>0</v>
      </c>
      <c r="W225" s="127">
        <f>ROUND(L225*K225,2)</f>
        <v>0</v>
      </c>
      <c r="X225" s="127">
        <f>ROUND(M225*K225,2)</f>
        <v>0</v>
      </c>
      <c r="Y225" s="39"/>
      <c r="Z225" s="182">
        <f>Y225*K225</f>
        <v>0</v>
      </c>
      <c r="AA225" s="182">
        <v>0</v>
      </c>
      <c r="AB225" s="182">
        <f>AA225*K225</f>
        <v>0</v>
      </c>
      <c r="AC225" s="182">
        <v>0</v>
      </c>
      <c r="AD225" s="183">
        <f>AC225*K225</f>
        <v>0</v>
      </c>
      <c r="AR225" s="21" t="s">
        <v>189</v>
      </c>
      <c r="AT225" s="21" t="s">
        <v>185</v>
      </c>
      <c r="AU225" s="21" t="s">
        <v>128</v>
      </c>
      <c r="AY225" s="21" t="s">
        <v>184</v>
      </c>
      <c r="BE225" s="114">
        <f>IF(U225="základní",P225,0)</f>
        <v>0</v>
      </c>
      <c r="BF225" s="114">
        <f>IF(U225="snížená",P225,0)</f>
        <v>0</v>
      </c>
      <c r="BG225" s="114">
        <f>IF(U225="zákl. přenesená",P225,0)</f>
        <v>0</v>
      </c>
      <c r="BH225" s="114">
        <f>IF(U225="sníž. přenesená",P225,0)</f>
        <v>0</v>
      </c>
      <c r="BI225" s="114">
        <f>IF(U225="nulová",P225,0)</f>
        <v>0</v>
      </c>
      <c r="BJ225" s="21" t="s">
        <v>27</v>
      </c>
      <c r="BK225" s="114">
        <f>ROUND(V225*K225,2)</f>
        <v>0</v>
      </c>
      <c r="BL225" s="21" t="s">
        <v>189</v>
      </c>
      <c r="BM225" s="21" t="s">
        <v>739</v>
      </c>
    </row>
    <row r="226" spans="2:65" s="12" customFormat="1" ht="31.5" customHeight="1">
      <c r="B226" s="200"/>
      <c r="C226" s="201"/>
      <c r="D226" s="201"/>
      <c r="E226" s="202" t="s">
        <v>26</v>
      </c>
      <c r="F226" s="294" t="s">
        <v>740</v>
      </c>
      <c r="G226" s="295"/>
      <c r="H226" s="295"/>
      <c r="I226" s="295"/>
      <c r="J226" s="201"/>
      <c r="K226" s="203" t="s">
        <v>26</v>
      </c>
      <c r="L226" s="201"/>
      <c r="M226" s="201"/>
      <c r="N226" s="201"/>
      <c r="O226" s="201"/>
      <c r="P226" s="201"/>
      <c r="Q226" s="201"/>
      <c r="R226" s="204"/>
      <c r="T226" s="205"/>
      <c r="U226" s="201"/>
      <c r="V226" s="201"/>
      <c r="W226" s="201"/>
      <c r="X226" s="201"/>
      <c r="Y226" s="201"/>
      <c r="Z226" s="201"/>
      <c r="AA226" s="201"/>
      <c r="AB226" s="201"/>
      <c r="AC226" s="201"/>
      <c r="AD226" s="206"/>
      <c r="AT226" s="207" t="s">
        <v>192</v>
      </c>
      <c r="AU226" s="207" t="s">
        <v>128</v>
      </c>
      <c r="AV226" s="12" t="s">
        <v>27</v>
      </c>
      <c r="AW226" s="12" t="s">
        <v>7</v>
      </c>
      <c r="AX226" s="12" t="s">
        <v>90</v>
      </c>
      <c r="AY226" s="207" t="s">
        <v>184</v>
      </c>
    </row>
    <row r="227" spans="2:65" s="10" customFormat="1" ht="22.5" customHeight="1">
      <c r="B227" s="184"/>
      <c r="C227" s="185"/>
      <c r="D227" s="185"/>
      <c r="E227" s="186" t="s">
        <v>26</v>
      </c>
      <c r="F227" s="296" t="s">
        <v>741</v>
      </c>
      <c r="G227" s="297"/>
      <c r="H227" s="297"/>
      <c r="I227" s="297"/>
      <c r="J227" s="185"/>
      <c r="K227" s="187">
        <v>6.5</v>
      </c>
      <c r="L227" s="185"/>
      <c r="M227" s="185"/>
      <c r="N227" s="185"/>
      <c r="O227" s="185"/>
      <c r="P227" s="185"/>
      <c r="Q227" s="185"/>
      <c r="R227" s="188"/>
      <c r="T227" s="189"/>
      <c r="U227" s="185"/>
      <c r="V227" s="185"/>
      <c r="W227" s="185"/>
      <c r="X227" s="185"/>
      <c r="Y227" s="185"/>
      <c r="Z227" s="185"/>
      <c r="AA227" s="185"/>
      <c r="AB227" s="185"/>
      <c r="AC227" s="185"/>
      <c r="AD227" s="190"/>
      <c r="AT227" s="191" t="s">
        <v>192</v>
      </c>
      <c r="AU227" s="191" t="s">
        <v>128</v>
      </c>
      <c r="AV227" s="10" t="s">
        <v>128</v>
      </c>
      <c r="AW227" s="10" t="s">
        <v>7</v>
      </c>
      <c r="AX227" s="10" t="s">
        <v>27</v>
      </c>
      <c r="AY227" s="191" t="s">
        <v>184</v>
      </c>
    </row>
    <row r="228" spans="2:65" s="1" customFormat="1" ht="31.5" customHeight="1">
      <c r="B228" s="38"/>
      <c r="C228" s="176" t="s">
        <v>367</v>
      </c>
      <c r="D228" s="176" t="s">
        <v>185</v>
      </c>
      <c r="E228" s="177" t="s">
        <v>742</v>
      </c>
      <c r="F228" s="298" t="s">
        <v>743</v>
      </c>
      <c r="G228" s="298"/>
      <c r="H228" s="298"/>
      <c r="I228" s="298"/>
      <c r="J228" s="178" t="s">
        <v>321</v>
      </c>
      <c r="K228" s="179">
        <v>0.1</v>
      </c>
      <c r="L228" s="180">
        <v>0</v>
      </c>
      <c r="M228" s="299">
        <v>0</v>
      </c>
      <c r="N228" s="300"/>
      <c r="O228" s="300"/>
      <c r="P228" s="279">
        <f>ROUND(V228*K228,2)</f>
        <v>0</v>
      </c>
      <c r="Q228" s="279"/>
      <c r="R228" s="40"/>
      <c r="T228" s="181" t="s">
        <v>26</v>
      </c>
      <c r="U228" s="47" t="s">
        <v>53</v>
      </c>
      <c r="V228" s="127">
        <f>L228+M228</f>
        <v>0</v>
      </c>
      <c r="W228" s="127">
        <f>ROUND(L228*K228,2)</f>
        <v>0</v>
      </c>
      <c r="X228" s="127">
        <f>ROUND(M228*K228,2)</f>
        <v>0</v>
      </c>
      <c r="Y228" s="39"/>
      <c r="Z228" s="182">
        <f>Y228*K228</f>
        <v>0</v>
      </c>
      <c r="AA228" s="182">
        <v>0</v>
      </c>
      <c r="AB228" s="182">
        <f>AA228*K228</f>
        <v>0</v>
      </c>
      <c r="AC228" s="182">
        <v>0</v>
      </c>
      <c r="AD228" s="183">
        <f>AC228*K228</f>
        <v>0</v>
      </c>
      <c r="AR228" s="21" t="s">
        <v>189</v>
      </c>
      <c r="AT228" s="21" t="s">
        <v>185</v>
      </c>
      <c r="AU228" s="21" t="s">
        <v>128</v>
      </c>
      <c r="AY228" s="21" t="s">
        <v>184</v>
      </c>
      <c r="BE228" s="114">
        <f>IF(U228="základní",P228,0)</f>
        <v>0</v>
      </c>
      <c r="BF228" s="114">
        <f>IF(U228="snížená",P228,0)</f>
        <v>0</v>
      </c>
      <c r="BG228" s="114">
        <f>IF(U228="zákl. přenesená",P228,0)</f>
        <v>0</v>
      </c>
      <c r="BH228" s="114">
        <f>IF(U228="sníž. přenesená",P228,0)</f>
        <v>0</v>
      </c>
      <c r="BI228" s="114">
        <f>IF(U228="nulová",P228,0)</f>
        <v>0</v>
      </c>
      <c r="BJ228" s="21" t="s">
        <v>27</v>
      </c>
      <c r="BK228" s="114">
        <f>ROUND(V228*K228,2)</f>
        <v>0</v>
      </c>
      <c r="BL228" s="21" t="s">
        <v>189</v>
      </c>
      <c r="BM228" s="21" t="s">
        <v>744</v>
      </c>
    </row>
    <row r="229" spans="2:65" s="10" customFormat="1" ht="44.25" customHeight="1">
      <c r="B229" s="184"/>
      <c r="C229" s="185"/>
      <c r="D229" s="185"/>
      <c r="E229" s="186" t="s">
        <v>26</v>
      </c>
      <c r="F229" s="301" t="s">
        <v>745</v>
      </c>
      <c r="G229" s="302"/>
      <c r="H229" s="302"/>
      <c r="I229" s="302"/>
      <c r="J229" s="185"/>
      <c r="K229" s="187">
        <v>0.1</v>
      </c>
      <c r="L229" s="185"/>
      <c r="M229" s="185"/>
      <c r="N229" s="185"/>
      <c r="O229" s="185"/>
      <c r="P229" s="185"/>
      <c r="Q229" s="185"/>
      <c r="R229" s="188"/>
      <c r="T229" s="189"/>
      <c r="U229" s="185"/>
      <c r="V229" s="185"/>
      <c r="W229" s="185"/>
      <c r="X229" s="185"/>
      <c r="Y229" s="185"/>
      <c r="Z229" s="185"/>
      <c r="AA229" s="185"/>
      <c r="AB229" s="185"/>
      <c r="AC229" s="185"/>
      <c r="AD229" s="190"/>
      <c r="AT229" s="191" t="s">
        <v>192</v>
      </c>
      <c r="AU229" s="191" t="s">
        <v>128</v>
      </c>
      <c r="AV229" s="10" t="s">
        <v>128</v>
      </c>
      <c r="AW229" s="10" t="s">
        <v>7</v>
      </c>
      <c r="AX229" s="10" t="s">
        <v>27</v>
      </c>
      <c r="AY229" s="191" t="s">
        <v>184</v>
      </c>
    </row>
    <row r="230" spans="2:65" s="1" customFormat="1" ht="31.5" customHeight="1">
      <c r="B230" s="38"/>
      <c r="C230" s="176" t="s">
        <v>373</v>
      </c>
      <c r="D230" s="176" t="s">
        <v>185</v>
      </c>
      <c r="E230" s="177" t="s">
        <v>746</v>
      </c>
      <c r="F230" s="298" t="s">
        <v>747</v>
      </c>
      <c r="G230" s="298"/>
      <c r="H230" s="298"/>
      <c r="I230" s="298"/>
      <c r="J230" s="178" t="s">
        <v>321</v>
      </c>
      <c r="K230" s="179">
        <v>0.9</v>
      </c>
      <c r="L230" s="180">
        <v>0</v>
      </c>
      <c r="M230" s="299">
        <v>0</v>
      </c>
      <c r="N230" s="300"/>
      <c r="O230" s="300"/>
      <c r="P230" s="279">
        <f>ROUND(V230*K230,2)</f>
        <v>0</v>
      </c>
      <c r="Q230" s="279"/>
      <c r="R230" s="40"/>
      <c r="T230" s="181" t="s">
        <v>26</v>
      </c>
      <c r="U230" s="47" t="s">
        <v>53</v>
      </c>
      <c r="V230" s="127">
        <f>L230+M230</f>
        <v>0</v>
      </c>
      <c r="W230" s="127">
        <f>ROUND(L230*K230,2)</f>
        <v>0</v>
      </c>
      <c r="X230" s="127">
        <f>ROUND(M230*K230,2)</f>
        <v>0</v>
      </c>
      <c r="Y230" s="39"/>
      <c r="Z230" s="182">
        <f>Y230*K230</f>
        <v>0</v>
      </c>
      <c r="AA230" s="182">
        <v>0</v>
      </c>
      <c r="AB230" s="182">
        <f>AA230*K230</f>
        <v>0</v>
      </c>
      <c r="AC230" s="182">
        <v>0</v>
      </c>
      <c r="AD230" s="183">
        <f>AC230*K230</f>
        <v>0</v>
      </c>
      <c r="AR230" s="21" t="s">
        <v>189</v>
      </c>
      <c r="AT230" s="21" t="s">
        <v>185</v>
      </c>
      <c r="AU230" s="21" t="s">
        <v>128</v>
      </c>
      <c r="AY230" s="21" t="s">
        <v>184</v>
      </c>
      <c r="BE230" s="114">
        <f>IF(U230="základní",P230,0)</f>
        <v>0</v>
      </c>
      <c r="BF230" s="114">
        <f>IF(U230="snížená",P230,0)</f>
        <v>0</v>
      </c>
      <c r="BG230" s="114">
        <f>IF(U230="zákl. přenesená",P230,0)</f>
        <v>0</v>
      </c>
      <c r="BH230" s="114">
        <f>IF(U230="sníž. přenesená",P230,0)</f>
        <v>0</v>
      </c>
      <c r="BI230" s="114">
        <f>IF(U230="nulová",P230,0)</f>
        <v>0</v>
      </c>
      <c r="BJ230" s="21" t="s">
        <v>27</v>
      </c>
      <c r="BK230" s="114">
        <f>ROUND(V230*K230,2)</f>
        <v>0</v>
      </c>
      <c r="BL230" s="21" t="s">
        <v>189</v>
      </c>
      <c r="BM230" s="21" t="s">
        <v>748</v>
      </c>
    </row>
    <row r="231" spans="2:65" s="10" customFormat="1" ht="22.5" customHeight="1">
      <c r="B231" s="184"/>
      <c r="C231" s="185"/>
      <c r="D231" s="185"/>
      <c r="E231" s="186" t="s">
        <v>26</v>
      </c>
      <c r="F231" s="301" t="s">
        <v>749</v>
      </c>
      <c r="G231" s="302"/>
      <c r="H231" s="302"/>
      <c r="I231" s="302"/>
      <c r="J231" s="185"/>
      <c r="K231" s="187">
        <v>0.9</v>
      </c>
      <c r="L231" s="185"/>
      <c r="M231" s="185"/>
      <c r="N231" s="185"/>
      <c r="O231" s="185"/>
      <c r="P231" s="185"/>
      <c r="Q231" s="185"/>
      <c r="R231" s="188"/>
      <c r="T231" s="189"/>
      <c r="U231" s="185"/>
      <c r="V231" s="185"/>
      <c r="W231" s="185"/>
      <c r="X231" s="185"/>
      <c r="Y231" s="185"/>
      <c r="Z231" s="185"/>
      <c r="AA231" s="185"/>
      <c r="AB231" s="185"/>
      <c r="AC231" s="185"/>
      <c r="AD231" s="190"/>
      <c r="AT231" s="191" t="s">
        <v>192</v>
      </c>
      <c r="AU231" s="191" t="s">
        <v>128</v>
      </c>
      <c r="AV231" s="10" t="s">
        <v>128</v>
      </c>
      <c r="AW231" s="10" t="s">
        <v>7</v>
      </c>
      <c r="AX231" s="10" t="s">
        <v>27</v>
      </c>
      <c r="AY231" s="191" t="s">
        <v>184</v>
      </c>
    </row>
    <row r="232" spans="2:65" s="1" customFormat="1" ht="31.5" customHeight="1">
      <c r="B232" s="38"/>
      <c r="C232" s="176" t="s">
        <v>379</v>
      </c>
      <c r="D232" s="176" t="s">
        <v>185</v>
      </c>
      <c r="E232" s="177" t="s">
        <v>750</v>
      </c>
      <c r="F232" s="298" t="s">
        <v>751</v>
      </c>
      <c r="G232" s="298"/>
      <c r="H232" s="298"/>
      <c r="I232" s="298"/>
      <c r="J232" s="178" t="s">
        <v>321</v>
      </c>
      <c r="K232" s="179">
        <v>0.1</v>
      </c>
      <c r="L232" s="180">
        <v>0</v>
      </c>
      <c r="M232" s="299">
        <v>0</v>
      </c>
      <c r="N232" s="300"/>
      <c r="O232" s="300"/>
      <c r="P232" s="279">
        <f>ROUND(V232*K232,2)</f>
        <v>0</v>
      </c>
      <c r="Q232" s="279"/>
      <c r="R232" s="40"/>
      <c r="T232" s="181" t="s">
        <v>26</v>
      </c>
      <c r="U232" s="47" t="s">
        <v>53</v>
      </c>
      <c r="V232" s="127">
        <f>L232+M232</f>
        <v>0</v>
      </c>
      <c r="W232" s="127">
        <f>ROUND(L232*K232,2)</f>
        <v>0</v>
      </c>
      <c r="X232" s="127">
        <f>ROUND(M232*K232,2)</f>
        <v>0</v>
      </c>
      <c r="Y232" s="39"/>
      <c r="Z232" s="182">
        <f>Y232*K232</f>
        <v>0</v>
      </c>
      <c r="AA232" s="182">
        <v>0</v>
      </c>
      <c r="AB232" s="182">
        <f>AA232*K232</f>
        <v>0</v>
      </c>
      <c r="AC232" s="182">
        <v>0</v>
      </c>
      <c r="AD232" s="183">
        <f>AC232*K232</f>
        <v>0</v>
      </c>
      <c r="AR232" s="21" t="s">
        <v>189</v>
      </c>
      <c r="AT232" s="21" t="s">
        <v>185</v>
      </c>
      <c r="AU232" s="21" t="s">
        <v>128</v>
      </c>
      <c r="AY232" s="21" t="s">
        <v>184</v>
      </c>
      <c r="BE232" s="114">
        <f>IF(U232="základní",P232,0)</f>
        <v>0</v>
      </c>
      <c r="BF232" s="114">
        <f>IF(U232="snížená",P232,0)</f>
        <v>0</v>
      </c>
      <c r="BG232" s="114">
        <f>IF(U232="zákl. přenesená",P232,0)</f>
        <v>0</v>
      </c>
      <c r="BH232" s="114">
        <f>IF(U232="sníž. přenesená",P232,0)</f>
        <v>0</v>
      </c>
      <c r="BI232" s="114">
        <f>IF(U232="nulová",P232,0)</f>
        <v>0</v>
      </c>
      <c r="BJ232" s="21" t="s">
        <v>27</v>
      </c>
      <c r="BK232" s="114">
        <f>ROUND(V232*K232,2)</f>
        <v>0</v>
      </c>
      <c r="BL232" s="21" t="s">
        <v>189</v>
      </c>
      <c r="BM232" s="21" t="s">
        <v>752</v>
      </c>
    </row>
    <row r="233" spans="2:65" s="10" customFormat="1" ht="31.5" customHeight="1">
      <c r="B233" s="184"/>
      <c r="C233" s="185"/>
      <c r="D233" s="185"/>
      <c r="E233" s="186" t="s">
        <v>26</v>
      </c>
      <c r="F233" s="301" t="s">
        <v>753</v>
      </c>
      <c r="G233" s="302"/>
      <c r="H233" s="302"/>
      <c r="I233" s="302"/>
      <c r="J233" s="185"/>
      <c r="K233" s="187">
        <v>0.1</v>
      </c>
      <c r="L233" s="185"/>
      <c r="M233" s="185"/>
      <c r="N233" s="185"/>
      <c r="O233" s="185"/>
      <c r="P233" s="185"/>
      <c r="Q233" s="185"/>
      <c r="R233" s="188"/>
      <c r="T233" s="189"/>
      <c r="U233" s="185"/>
      <c r="V233" s="185"/>
      <c r="W233" s="185"/>
      <c r="X233" s="185"/>
      <c r="Y233" s="185"/>
      <c r="Z233" s="185"/>
      <c r="AA233" s="185"/>
      <c r="AB233" s="185"/>
      <c r="AC233" s="185"/>
      <c r="AD233" s="190"/>
      <c r="AT233" s="191" t="s">
        <v>192</v>
      </c>
      <c r="AU233" s="191" t="s">
        <v>128</v>
      </c>
      <c r="AV233" s="10" t="s">
        <v>128</v>
      </c>
      <c r="AW233" s="10" t="s">
        <v>7</v>
      </c>
      <c r="AX233" s="10" t="s">
        <v>27</v>
      </c>
      <c r="AY233" s="191" t="s">
        <v>184</v>
      </c>
    </row>
    <row r="234" spans="2:65" s="12" customFormat="1" ht="44.25" customHeight="1">
      <c r="B234" s="200"/>
      <c r="C234" s="201"/>
      <c r="D234" s="201"/>
      <c r="E234" s="202" t="s">
        <v>26</v>
      </c>
      <c r="F234" s="330" t="s">
        <v>754</v>
      </c>
      <c r="G234" s="331"/>
      <c r="H234" s="331"/>
      <c r="I234" s="331"/>
      <c r="J234" s="201"/>
      <c r="K234" s="203" t="s">
        <v>26</v>
      </c>
      <c r="L234" s="201"/>
      <c r="M234" s="201"/>
      <c r="N234" s="201"/>
      <c r="O234" s="201"/>
      <c r="P234" s="201"/>
      <c r="Q234" s="201"/>
      <c r="R234" s="204"/>
      <c r="T234" s="205"/>
      <c r="U234" s="201"/>
      <c r="V234" s="201"/>
      <c r="W234" s="201"/>
      <c r="X234" s="201"/>
      <c r="Y234" s="201"/>
      <c r="Z234" s="201"/>
      <c r="AA234" s="201"/>
      <c r="AB234" s="201"/>
      <c r="AC234" s="201"/>
      <c r="AD234" s="206"/>
      <c r="AT234" s="207" t="s">
        <v>192</v>
      </c>
      <c r="AU234" s="207" t="s">
        <v>128</v>
      </c>
      <c r="AV234" s="12" t="s">
        <v>27</v>
      </c>
      <c r="AW234" s="12" t="s">
        <v>7</v>
      </c>
      <c r="AX234" s="12" t="s">
        <v>90</v>
      </c>
      <c r="AY234" s="207" t="s">
        <v>184</v>
      </c>
    </row>
    <row r="235" spans="2:65" s="9" customFormat="1" ht="29.85" customHeight="1">
      <c r="B235" s="164"/>
      <c r="C235" s="165"/>
      <c r="D235" s="175" t="s">
        <v>151</v>
      </c>
      <c r="E235" s="175"/>
      <c r="F235" s="175"/>
      <c r="G235" s="175"/>
      <c r="H235" s="175"/>
      <c r="I235" s="175"/>
      <c r="J235" s="175"/>
      <c r="K235" s="175"/>
      <c r="L235" s="175"/>
      <c r="M235" s="286">
        <f>BK235</f>
        <v>0</v>
      </c>
      <c r="N235" s="287"/>
      <c r="O235" s="287"/>
      <c r="P235" s="287"/>
      <c r="Q235" s="287"/>
      <c r="R235" s="167"/>
      <c r="T235" s="168"/>
      <c r="U235" s="165"/>
      <c r="V235" s="165"/>
      <c r="W235" s="169">
        <f>SUM(W236:W240)</f>
        <v>0</v>
      </c>
      <c r="X235" s="169">
        <f>SUM(X236:X240)</f>
        <v>0</v>
      </c>
      <c r="Y235" s="165"/>
      <c r="Z235" s="170">
        <f>SUM(Z236:Z240)</f>
        <v>0</v>
      </c>
      <c r="AA235" s="165"/>
      <c r="AB235" s="170">
        <f>SUM(AB236:AB240)</f>
        <v>0</v>
      </c>
      <c r="AC235" s="165"/>
      <c r="AD235" s="171">
        <f>SUM(AD236:AD240)</f>
        <v>0</v>
      </c>
      <c r="AR235" s="172" t="s">
        <v>27</v>
      </c>
      <c r="AT235" s="173" t="s">
        <v>89</v>
      </c>
      <c r="AU235" s="173" t="s">
        <v>27</v>
      </c>
      <c r="AY235" s="172" t="s">
        <v>184</v>
      </c>
      <c r="BK235" s="174">
        <f>SUM(BK236:BK240)</f>
        <v>0</v>
      </c>
    </row>
    <row r="236" spans="2:65" s="1" customFormat="1" ht="31.5" customHeight="1">
      <c r="B236" s="38"/>
      <c r="C236" s="176" t="s">
        <v>385</v>
      </c>
      <c r="D236" s="176" t="s">
        <v>185</v>
      </c>
      <c r="E236" s="177" t="s">
        <v>353</v>
      </c>
      <c r="F236" s="298" t="s">
        <v>354</v>
      </c>
      <c r="G236" s="298"/>
      <c r="H236" s="298"/>
      <c r="I236" s="298"/>
      <c r="J236" s="178" t="s">
        <v>321</v>
      </c>
      <c r="K236" s="179">
        <v>603.59500000000003</v>
      </c>
      <c r="L236" s="180">
        <v>0</v>
      </c>
      <c r="M236" s="299">
        <v>0</v>
      </c>
      <c r="N236" s="300"/>
      <c r="O236" s="300"/>
      <c r="P236" s="279">
        <f>ROUND(V236*K236,2)</f>
        <v>0</v>
      </c>
      <c r="Q236" s="279"/>
      <c r="R236" s="40"/>
      <c r="T236" s="181" t="s">
        <v>26</v>
      </c>
      <c r="U236" s="47" t="s">
        <v>53</v>
      </c>
      <c r="V236" s="127">
        <f>L236+M236</f>
        <v>0</v>
      </c>
      <c r="W236" s="127">
        <f>ROUND(L236*K236,2)</f>
        <v>0</v>
      </c>
      <c r="X236" s="127">
        <f>ROUND(M236*K236,2)</f>
        <v>0</v>
      </c>
      <c r="Y236" s="39"/>
      <c r="Z236" s="182">
        <f>Y236*K236</f>
        <v>0</v>
      </c>
      <c r="AA236" s="182">
        <v>0</v>
      </c>
      <c r="AB236" s="182">
        <f>AA236*K236</f>
        <v>0</v>
      </c>
      <c r="AC236" s="182">
        <v>0</v>
      </c>
      <c r="AD236" s="183">
        <f>AC236*K236</f>
        <v>0</v>
      </c>
      <c r="AR236" s="21" t="s">
        <v>189</v>
      </c>
      <c r="AT236" s="21" t="s">
        <v>185</v>
      </c>
      <c r="AU236" s="21" t="s">
        <v>128</v>
      </c>
      <c r="AY236" s="21" t="s">
        <v>184</v>
      </c>
      <c r="BE236" s="114">
        <f>IF(U236="základní",P236,0)</f>
        <v>0</v>
      </c>
      <c r="BF236" s="114">
        <f>IF(U236="snížená",P236,0)</f>
        <v>0</v>
      </c>
      <c r="BG236" s="114">
        <f>IF(U236="zákl. přenesená",P236,0)</f>
        <v>0</v>
      </c>
      <c r="BH236" s="114">
        <f>IF(U236="sníž. přenesená",P236,0)</f>
        <v>0</v>
      </c>
      <c r="BI236" s="114">
        <f>IF(U236="nulová",P236,0)</f>
        <v>0</v>
      </c>
      <c r="BJ236" s="21" t="s">
        <v>27</v>
      </c>
      <c r="BK236" s="114">
        <f>ROUND(V236*K236,2)</f>
        <v>0</v>
      </c>
      <c r="BL236" s="21" t="s">
        <v>189</v>
      </c>
      <c r="BM236" s="21" t="s">
        <v>755</v>
      </c>
    </row>
    <row r="237" spans="2:65" s="1" customFormat="1" ht="44.25" customHeight="1">
      <c r="B237" s="38"/>
      <c r="C237" s="176" t="s">
        <v>391</v>
      </c>
      <c r="D237" s="176" t="s">
        <v>185</v>
      </c>
      <c r="E237" s="177" t="s">
        <v>756</v>
      </c>
      <c r="F237" s="298" t="s">
        <v>757</v>
      </c>
      <c r="G237" s="298"/>
      <c r="H237" s="298"/>
      <c r="I237" s="298"/>
      <c r="J237" s="178" t="s">
        <v>321</v>
      </c>
      <c r="K237" s="179">
        <v>603.59500000000003</v>
      </c>
      <c r="L237" s="180">
        <v>0</v>
      </c>
      <c r="M237" s="299">
        <v>0</v>
      </c>
      <c r="N237" s="300"/>
      <c r="O237" s="300"/>
      <c r="P237" s="279">
        <f>ROUND(V237*K237,2)</f>
        <v>0</v>
      </c>
      <c r="Q237" s="279"/>
      <c r="R237" s="40"/>
      <c r="T237" s="181" t="s">
        <v>26</v>
      </c>
      <c r="U237" s="47" t="s">
        <v>53</v>
      </c>
      <c r="V237" s="127">
        <f>L237+M237</f>
        <v>0</v>
      </c>
      <c r="W237" s="127">
        <f>ROUND(L237*K237,2)</f>
        <v>0</v>
      </c>
      <c r="X237" s="127">
        <f>ROUND(M237*K237,2)</f>
        <v>0</v>
      </c>
      <c r="Y237" s="39"/>
      <c r="Z237" s="182">
        <f>Y237*K237</f>
        <v>0</v>
      </c>
      <c r="AA237" s="182">
        <v>0</v>
      </c>
      <c r="AB237" s="182">
        <f>AA237*K237</f>
        <v>0</v>
      </c>
      <c r="AC237" s="182">
        <v>0</v>
      </c>
      <c r="AD237" s="183">
        <f>AC237*K237</f>
        <v>0</v>
      </c>
      <c r="AR237" s="21" t="s">
        <v>189</v>
      </c>
      <c r="AT237" s="21" t="s">
        <v>185</v>
      </c>
      <c r="AU237" s="21" t="s">
        <v>128</v>
      </c>
      <c r="AY237" s="21" t="s">
        <v>184</v>
      </c>
      <c r="BE237" s="114">
        <f>IF(U237="základní",P237,0)</f>
        <v>0</v>
      </c>
      <c r="BF237" s="114">
        <f>IF(U237="snížená",P237,0)</f>
        <v>0</v>
      </c>
      <c r="BG237" s="114">
        <f>IF(U237="zákl. přenesená",P237,0)</f>
        <v>0</v>
      </c>
      <c r="BH237" s="114">
        <f>IF(U237="sníž. přenesená",P237,0)</f>
        <v>0</v>
      </c>
      <c r="BI237" s="114">
        <f>IF(U237="nulová",P237,0)</f>
        <v>0</v>
      </c>
      <c r="BJ237" s="21" t="s">
        <v>27</v>
      </c>
      <c r="BK237" s="114">
        <f>ROUND(V237*K237,2)</f>
        <v>0</v>
      </c>
      <c r="BL237" s="21" t="s">
        <v>189</v>
      </c>
      <c r="BM237" s="21" t="s">
        <v>758</v>
      </c>
    </row>
    <row r="238" spans="2:65" s="1" customFormat="1" ht="44.25" customHeight="1">
      <c r="B238" s="38"/>
      <c r="C238" s="176" t="s">
        <v>759</v>
      </c>
      <c r="D238" s="176" t="s">
        <v>185</v>
      </c>
      <c r="E238" s="177" t="s">
        <v>760</v>
      </c>
      <c r="F238" s="298" t="s">
        <v>761</v>
      </c>
      <c r="G238" s="298"/>
      <c r="H238" s="298"/>
      <c r="I238" s="298"/>
      <c r="J238" s="178" t="s">
        <v>321</v>
      </c>
      <c r="K238" s="179">
        <v>603.59500000000003</v>
      </c>
      <c r="L238" s="180">
        <v>0</v>
      </c>
      <c r="M238" s="299">
        <v>0</v>
      </c>
      <c r="N238" s="300"/>
      <c r="O238" s="300"/>
      <c r="P238" s="279">
        <f>ROUND(V238*K238,2)</f>
        <v>0</v>
      </c>
      <c r="Q238" s="279"/>
      <c r="R238" s="40"/>
      <c r="T238" s="181" t="s">
        <v>26</v>
      </c>
      <c r="U238" s="47" t="s">
        <v>53</v>
      </c>
      <c r="V238" s="127">
        <f>L238+M238</f>
        <v>0</v>
      </c>
      <c r="W238" s="127">
        <f>ROUND(L238*K238,2)</f>
        <v>0</v>
      </c>
      <c r="X238" s="127">
        <f>ROUND(M238*K238,2)</f>
        <v>0</v>
      </c>
      <c r="Y238" s="39"/>
      <c r="Z238" s="182">
        <f>Y238*K238</f>
        <v>0</v>
      </c>
      <c r="AA238" s="182">
        <v>0</v>
      </c>
      <c r="AB238" s="182">
        <f>AA238*K238</f>
        <v>0</v>
      </c>
      <c r="AC238" s="182">
        <v>0</v>
      </c>
      <c r="AD238" s="183">
        <f>AC238*K238</f>
        <v>0</v>
      </c>
      <c r="AR238" s="21" t="s">
        <v>189</v>
      </c>
      <c r="AT238" s="21" t="s">
        <v>185</v>
      </c>
      <c r="AU238" s="21" t="s">
        <v>128</v>
      </c>
      <c r="AY238" s="21" t="s">
        <v>184</v>
      </c>
      <c r="BE238" s="114">
        <f>IF(U238="základní",P238,0)</f>
        <v>0</v>
      </c>
      <c r="BF238" s="114">
        <f>IF(U238="snížená",P238,0)</f>
        <v>0</v>
      </c>
      <c r="BG238" s="114">
        <f>IF(U238="zákl. přenesená",P238,0)</f>
        <v>0</v>
      </c>
      <c r="BH238" s="114">
        <f>IF(U238="sníž. přenesená",P238,0)</f>
        <v>0</v>
      </c>
      <c r="BI238" s="114">
        <f>IF(U238="nulová",P238,0)</f>
        <v>0</v>
      </c>
      <c r="BJ238" s="21" t="s">
        <v>27</v>
      </c>
      <c r="BK238" s="114">
        <f>ROUND(V238*K238,2)</f>
        <v>0</v>
      </c>
      <c r="BL238" s="21" t="s">
        <v>189</v>
      </c>
      <c r="BM238" s="21" t="s">
        <v>762</v>
      </c>
    </row>
    <row r="239" spans="2:65" s="1" customFormat="1" ht="22.5" customHeight="1">
      <c r="B239" s="38"/>
      <c r="C239" s="176" t="s">
        <v>763</v>
      </c>
      <c r="D239" s="176" t="s">
        <v>185</v>
      </c>
      <c r="E239" s="177" t="s">
        <v>764</v>
      </c>
      <c r="F239" s="298" t="s">
        <v>765</v>
      </c>
      <c r="G239" s="298"/>
      <c r="H239" s="298"/>
      <c r="I239" s="298"/>
      <c r="J239" s="178" t="s">
        <v>321</v>
      </c>
      <c r="K239" s="179">
        <v>603.59500000000003</v>
      </c>
      <c r="L239" s="180">
        <v>0</v>
      </c>
      <c r="M239" s="299">
        <v>0</v>
      </c>
      <c r="N239" s="300"/>
      <c r="O239" s="300"/>
      <c r="P239" s="279">
        <f>ROUND(V239*K239,2)</f>
        <v>0</v>
      </c>
      <c r="Q239" s="279"/>
      <c r="R239" s="40"/>
      <c r="T239" s="181" t="s">
        <v>26</v>
      </c>
      <c r="U239" s="47" t="s">
        <v>53</v>
      </c>
      <c r="V239" s="127">
        <f>L239+M239</f>
        <v>0</v>
      </c>
      <c r="W239" s="127">
        <f>ROUND(L239*K239,2)</f>
        <v>0</v>
      </c>
      <c r="X239" s="127">
        <f>ROUND(M239*K239,2)</f>
        <v>0</v>
      </c>
      <c r="Y239" s="39"/>
      <c r="Z239" s="182">
        <f>Y239*K239</f>
        <v>0</v>
      </c>
      <c r="AA239" s="182">
        <v>0</v>
      </c>
      <c r="AB239" s="182">
        <f>AA239*K239</f>
        <v>0</v>
      </c>
      <c r="AC239" s="182">
        <v>0</v>
      </c>
      <c r="AD239" s="183">
        <f>AC239*K239</f>
        <v>0</v>
      </c>
      <c r="AR239" s="21" t="s">
        <v>189</v>
      </c>
      <c r="AT239" s="21" t="s">
        <v>185</v>
      </c>
      <c r="AU239" s="21" t="s">
        <v>128</v>
      </c>
      <c r="AY239" s="21" t="s">
        <v>184</v>
      </c>
      <c r="BE239" s="114">
        <f>IF(U239="základní",P239,0)</f>
        <v>0</v>
      </c>
      <c r="BF239" s="114">
        <f>IF(U239="snížená",P239,0)</f>
        <v>0</v>
      </c>
      <c r="BG239" s="114">
        <f>IF(U239="zákl. přenesená",P239,0)</f>
        <v>0</v>
      </c>
      <c r="BH239" s="114">
        <f>IF(U239="sníž. přenesená",P239,0)</f>
        <v>0</v>
      </c>
      <c r="BI239" s="114">
        <f>IF(U239="nulová",P239,0)</f>
        <v>0</v>
      </c>
      <c r="BJ239" s="21" t="s">
        <v>27</v>
      </c>
      <c r="BK239" s="114">
        <f>ROUND(V239*K239,2)</f>
        <v>0</v>
      </c>
      <c r="BL239" s="21" t="s">
        <v>189</v>
      </c>
      <c r="BM239" s="21" t="s">
        <v>766</v>
      </c>
    </row>
    <row r="240" spans="2:65" s="1" customFormat="1" ht="90" customHeight="1">
      <c r="B240" s="38"/>
      <c r="C240" s="39"/>
      <c r="D240" s="39"/>
      <c r="E240" s="39"/>
      <c r="F240" s="328" t="s">
        <v>767</v>
      </c>
      <c r="G240" s="329"/>
      <c r="H240" s="329"/>
      <c r="I240" s="329"/>
      <c r="J240" s="39"/>
      <c r="K240" s="39"/>
      <c r="L240" s="39"/>
      <c r="M240" s="39"/>
      <c r="N240" s="39"/>
      <c r="O240" s="39"/>
      <c r="P240" s="39"/>
      <c r="Q240" s="39"/>
      <c r="R240" s="40"/>
      <c r="T240" s="149"/>
      <c r="U240" s="39"/>
      <c r="V240" s="39"/>
      <c r="W240" s="39"/>
      <c r="X240" s="39"/>
      <c r="Y240" s="39"/>
      <c r="Z240" s="39"/>
      <c r="AA240" s="39"/>
      <c r="AB240" s="39"/>
      <c r="AC240" s="39"/>
      <c r="AD240" s="81"/>
      <c r="AT240" s="21" t="s">
        <v>655</v>
      </c>
      <c r="AU240" s="21" t="s">
        <v>128</v>
      </c>
    </row>
    <row r="241" spans="2:65" s="9" customFormat="1" ht="37.35" customHeight="1">
      <c r="B241" s="164"/>
      <c r="C241" s="165"/>
      <c r="D241" s="166" t="s">
        <v>152</v>
      </c>
      <c r="E241" s="166"/>
      <c r="F241" s="166"/>
      <c r="G241" s="166"/>
      <c r="H241" s="166"/>
      <c r="I241" s="166"/>
      <c r="J241" s="166"/>
      <c r="K241" s="166"/>
      <c r="L241" s="166"/>
      <c r="M241" s="284">
        <f>BK241</f>
        <v>0</v>
      </c>
      <c r="N241" s="285"/>
      <c r="O241" s="285"/>
      <c r="P241" s="285"/>
      <c r="Q241" s="285"/>
      <c r="R241" s="167"/>
      <c r="T241" s="168"/>
      <c r="U241" s="165"/>
      <c r="V241" s="165"/>
      <c r="W241" s="169">
        <f>W242+W250+W253+W257</f>
        <v>0</v>
      </c>
      <c r="X241" s="169">
        <f>X242+X250+X253+X257</f>
        <v>0</v>
      </c>
      <c r="Y241" s="165"/>
      <c r="Z241" s="170">
        <f>Z242+Z250+Z253+Z257</f>
        <v>0</v>
      </c>
      <c r="AA241" s="165"/>
      <c r="AB241" s="170">
        <f>AB242+AB250+AB253+AB257</f>
        <v>0</v>
      </c>
      <c r="AC241" s="165"/>
      <c r="AD241" s="171">
        <f>AD242+AD250+AD253+AD257</f>
        <v>0</v>
      </c>
      <c r="AR241" s="172" t="s">
        <v>210</v>
      </c>
      <c r="AT241" s="173" t="s">
        <v>89</v>
      </c>
      <c r="AU241" s="173" t="s">
        <v>90</v>
      </c>
      <c r="AY241" s="172" t="s">
        <v>184</v>
      </c>
      <c r="BK241" s="174">
        <f>BK242+BK250+BK253+BK257</f>
        <v>0</v>
      </c>
    </row>
    <row r="242" spans="2:65" s="9" customFormat="1" ht="19.95" customHeight="1">
      <c r="B242" s="164"/>
      <c r="C242" s="165"/>
      <c r="D242" s="175" t="s">
        <v>153</v>
      </c>
      <c r="E242" s="175"/>
      <c r="F242" s="175"/>
      <c r="G242" s="175"/>
      <c r="H242" s="175"/>
      <c r="I242" s="175"/>
      <c r="J242" s="175"/>
      <c r="K242" s="175"/>
      <c r="L242" s="175"/>
      <c r="M242" s="286">
        <f>BK242</f>
        <v>0</v>
      </c>
      <c r="N242" s="287"/>
      <c r="O242" s="287"/>
      <c r="P242" s="287"/>
      <c r="Q242" s="287"/>
      <c r="R242" s="167"/>
      <c r="T242" s="168"/>
      <c r="U242" s="165"/>
      <c r="V242" s="165"/>
      <c r="W242" s="169">
        <f>SUM(W243:W249)</f>
        <v>0</v>
      </c>
      <c r="X242" s="169">
        <f>SUM(X243:X249)</f>
        <v>0</v>
      </c>
      <c r="Y242" s="165"/>
      <c r="Z242" s="170">
        <f>SUM(Z243:Z249)</f>
        <v>0</v>
      </c>
      <c r="AA242" s="165"/>
      <c r="AB242" s="170">
        <f>SUM(AB243:AB249)</f>
        <v>0</v>
      </c>
      <c r="AC242" s="165"/>
      <c r="AD242" s="171">
        <f>SUM(AD243:AD249)</f>
        <v>0</v>
      </c>
      <c r="AR242" s="172" t="s">
        <v>210</v>
      </c>
      <c r="AT242" s="173" t="s">
        <v>89</v>
      </c>
      <c r="AU242" s="173" t="s">
        <v>27</v>
      </c>
      <c r="AY242" s="172" t="s">
        <v>184</v>
      </c>
      <c r="BK242" s="174">
        <f>SUM(BK243:BK249)</f>
        <v>0</v>
      </c>
    </row>
    <row r="243" spans="2:65" s="1" customFormat="1" ht="22.5" customHeight="1">
      <c r="B243" s="38"/>
      <c r="C243" s="176" t="s">
        <v>768</v>
      </c>
      <c r="D243" s="176" t="s">
        <v>185</v>
      </c>
      <c r="E243" s="177" t="s">
        <v>361</v>
      </c>
      <c r="F243" s="298" t="s">
        <v>362</v>
      </c>
      <c r="G243" s="298"/>
      <c r="H243" s="298"/>
      <c r="I243" s="298"/>
      <c r="J243" s="178" t="s">
        <v>363</v>
      </c>
      <c r="K243" s="179">
        <v>1</v>
      </c>
      <c r="L243" s="180">
        <v>0</v>
      </c>
      <c r="M243" s="299">
        <v>0</v>
      </c>
      <c r="N243" s="300"/>
      <c r="O243" s="300"/>
      <c r="P243" s="279">
        <f>ROUND(V243*K243,2)</f>
        <v>0</v>
      </c>
      <c r="Q243" s="279"/>
      <c r="R243" s="40"/>
      <c r="T243" s="181" t="s">
        <v>26</v>
      </c>
      <c r="U243" s="47" t="s">
        <v>53</v>
      </c>
      <c r="V243" s="127">
        <f>L243+M243</f>
        <v>0</v>
      </c>
      <c r="W243" s="127">
        <f>ROUND(L243*K243,2)</f>
        <v>0</v>
      </c>
      <c r="X243" s="127">
        <f>ROUND(M243*K243,2)</f>
        <v>0</v>
      </c>
      <c r="Y243" s="39"/>
      <c r="Z243" s="182">
        <f>Y243*K243</f>
        <v>0</v>
      </c>
      <c r="AA243" s="182">
        <v>0</v>
      </c>
      <c r="AB243" s="182">
        <f>AA243*K243</f>
        <v>0</v>
      </c>
      <c r="AC243" s="182">
        <v>0</v>
      </c>
      <c r="AD243" s="183">
        <f>AC243*K243</f>
        <v>0</v>
      </c>
      <c r="AR243" s="21" t="s">
        <v>364</v>
      </c>
      <c r="AT243" s="21" t="s">
        <v>185</v>
      </c>
      <c r="AU243" s="21" t="s">
        <v>128</v>
      </c>
      <c r="AY243" s="21" t="s">
        <v>184</v>
      </c>
      <c r="BE243" s="114">
        <f>IF(U243="základní",P243,0)</f>
        <v>0</v>
      </c>
      <c r="BF243" s="114">
        <f>IF(U243="snížená",P243,0)</f>
        <v>0</v>
      </c>
      <c r="BG243" s="114">
        <f>IF(U243="zákl. přenesená",P243,0)</f>
        <v>0</v>
      </c>
      <c r="BH243" s="114">
        <f>IF(U243="sníž. přenesená",P243,0)</f>
        <v>0</v>
      </c>
      <c r="BI243" s="114">
        <f>IF(U243="nulová",P243,0)</f>
        <v>0</v>
      </c>
      <c r="BJ243" s="21" t="s">
        <v>27</v>
      </c>
      <c r="BK243" s="114">
        <f>ROUND(V243*K243,2)</f>
        <v>0</v>
      </c>
      <c r="BL243" s="21" t="s">
        <v>364</v>
      </c>
      <c r="BM243" s="21" t="s">
        <v>769</v>
      </c>
    </row>
    <row r="244" spans="2:65" s="10" customFormat="1" ht="22.5" customHeight="1">
      <c r="B244" s="184"/>
      <c r="C244" s="185"/>
      <c r="D244" s="185"/>
      <c r="E244" s="186" t="s">
        <v>26</v>
      </c>
      <c r="F244" s="301" t="s">
        <v>770</v>
      </c>
      <c r="G244" s="302"/>
      <c r="H244" s="302"/>
      <c r="I244" s="302"/>
      <c r="J244" s="185"/>
      <c r="K244" s="187">
        <v>1</v>
      </c>
      <c r="L244" s="185"/>
      <c r="M244" s="185"/>
      <c r="N244" s="185"/>
      <c r="O244" s="185"/>
      <c r="P244" s="185"/>
      <c r="Q244" s="185"/>
      <c r="R244" s="188"/>
      <c r="T244" s="189"/>
      <c r="U244" s="185"/>
      <c r="V244" s="185"/>
      <c r="W244" s="185"/>
      <c r="X244" s="185"/>
      <c r="Y244" s="185"/>
      <c r="Z244" s="185"/>
      <c r="AA244" s="185"/>
      <c r="AB244" s="185"/>
      <c r="AC244" s="185"/>
      <c r="AD244" s="190"/>
      <c r="AT244" s="191" t="s">
        <v>192</v>
      </c>
      <c r="AU244" s="191" t="s">
        <v>128</v>
      </c>
      <c r="AV244" s="10" t="s">
        <v>128</v>
      </c>
      <c r="AW244" s="10" t="s">
        <v>7</v>
      </c>
      <c r="AX244" s="10" t="s">
        <v>27</v>
      </c>
      <c r="AY244" s="191" t="s">
        <v>184</v>
      </c>
    </row>
    <row r="245" spans="2:65" s="1" customFormat="1" ht="22.5" customHeight="1">
      <c r="B245" s="38"/>
      <c r="C245" s="176" t="s">
        <v>771</v>
      </c>
      <c r="D245" s="176" t="s">
        <v>185</v>
      </c>
      <c r="E245" s="177" t="s">
        <v>772</v>
      </c>
      <c r="F245" s="298" t="s">
        <v>773</v>
      </c>
      <c r="G245" s="298"/>
      <c r="H245" s="298"/>
      <c r="I245" s="298"/>
      <c r="J245" s="178" t="s">
        <v>376</v>
      </c>
      <c r="K245" s="179">
        <v>2</v>
      </c>
      <c r="L245" s="180">
        <v>0</v>
      </c>
      <c r="M245" s="299">
        <v>0</v>
      </c>
      <c r="N245" s="300"/>
      <c r="O245" s="300"/>
      <c r="P245" s="279">
        <f>ROUND(V245*K245,2)</f>
        <v>0</v>
      </c>
      <c r="Q245" s="279"/>
      <c r="R245" s="40"/>
      <c r="T245" s="181" t="s">
        <v>26</v>
      </c>
      <c r="U245" s="47" t="s">
        <v>53</v>
      </c>
      <c r="V245" s="127">
        <f>L245+M245</f>
        <v>0</v>
      </c>
      <c r="W245" s="127">
        <f>ROUND(L245*K245,2)</f>
        <v>0</v>
      </c>
      <c r="X245" s="127">
        <f>ROUND(M245*K245,2)</f>
        <v>0</v>
      </c>
      <c r="Y245" s="39"/>
      <c r="Z245" s="182">
        <f>Y245*K245</f>
        <v>0</v>
      </c>
      <c r="AA245" s="182">
        <v>0</v>
      </c>
      <c r="AB245" s="182">
        <f>AA245*K245</f>
        <v>0</v>
      </c>
      <c r="AC245" s="182">
        <v>0</v>
      </c>
      <c r="AD245" s="183">
        <f>AC245*K245</f>
        <v>0</v>
      </c>
      <c r="AR245" s="21" t="s">
        <v>364</v>
      </c>
      <c r="AT245" s="21" t="s">
        <v>185</v>
      </c>
      <c r="AU245" s="21" t="s">
        <v>128</v>
      </c>
      <c r="AY245" s="21" t="s">
        <v>184</v>
      </c>
      <c r="BE245" s="114">
        <f>IF(U245="základní",P245,0)</f>
        <v>0</v>
      </c>
      <c r="BF245" s="114">
        <f>IF(U245="snížená",P245,0)</f>
        <v>0</v>
      </c>
      <c r="BG245" s="114">
        <f>IF(U245="zákl. přenesená",P245,0)</f>
        <v>0</v>
      </c>
      <c r="BH245" s="114">
        <f>IF(U245="sníž. přenesená",P245,0)</f>
        <v>0</v>
      </c>
      <c r="BI245" s="114">
        <f>IF(U245="nulová",P245,0)</f>
        <v>0</v>
      </c>
      <c r="BJ245" s="21" t="s">
        <v>27</v>
      </c>
      <c r="BK245" s="114">
        <f>ROUND(V245*K245,2)</f>
        <v>0</v>
      </c>
      <c r="BL245" s="21" t="s">
        <v>364</v>
      </c>
      <c r="BM245" s="21" t="s">
        <v>774</v>
      </c>
    </row>
    <row r="246" spans="2:65" s="10" customFormat="1" ht="31.5" customHeight="1">
      <c r="B246" s="184"/>
      <c r="C246" s="185"/>
      <c r="D246" s="185"/>
      <c r="E246" s="186" t="s">
        <v>26</v>
      </c>
      <c r="F246" s="301" t="s">
        <v>775</v>
      </c>
      <c r="G246" s="302"/>
      <c r="H246" s="302"/>
      <c r="I246" s="302"/>
      <c r="J246" s="185"/>
      <c r="K246" s="187">
        <v>2</v>
      </c>
      <c r="L246" s="185"/>
      <c r="M246" s="185"/>
      <c r="N246" s="185"/>
      <c r="O246" s="185"/>
      <c r="P246" s="185"/>
      <c r="Q246" s="185"/>
      <c r="R246" s="188"/>
      <c r="T246" s="189"/>
      <c r="U246" s="185"/>
      <c r="V246" s="185"/>
      <c r="W246" s="185"/>
      <c r="X246" s="185"/>
      <c r="Y246" s="185"/>
      <c r="Z246" s="185"/>
      <c r="AA246" s="185"/>
      <c r="AB246" s="185"/>
      <c r="AC246" s="185"/>
      <c r="AD246" s="190"/>
      <c r="AT246" s="191" t="s">
        <v>192</v>
      </c>
      <c r="AU246" s="191" t="s">
        <v>128</v>
      </c>
      <c r="AV246" s="10" t="s">
        <v>128</v>
      </c>
      <c r="AW246" s="10" t="s">
        <v>7</v>
      </c>
      <c r="AX246" s="10" t="s">
        <v>27</v>
      </c>
      <c r="AY246" s="191" t="s">
        <v>184</v>
      </c>
    </row>
    <row r="247" spans="2:65" s="1" customFormat="1" ht="22.5" customHeight="1">
      <c r="B247" s="38"/>
      <c r="C247" s="176" t="s">
        <v>776</v>
      </c>
      <c r="D247" s="176" t="s">
        <v>185</v>
      </c>
      <c r="E247" s="177" t="s">
        <v>368</v>
      </c>
      <c r="F247" s="298" t="s">
        <v>369</v>
      </c>
      <c r="G247" s="298"/>
      <c r="H247" s="298"/>
      <c r="I247" s="298"/>
      <c r="J247" s="178" t="s">
        <v>363</v>
      </c>
      <c r="K247" s="179">
        <v>1</v>
      </c>
      <c r="L247" s="180">
        <v>0</v>
      </c>
      <c r="M247" s="299">
        <v>0</v>
      </c>
      <c r="N247" s="300"/>
      <c r="O247" s="300"/>
      <c r="P247" s="279">
        <f>ROUND(V247*K247,2)</f>
        <v>0</v>
      </c>
      <c r="Q247" s="279"/>
      <c r="R247" s="40"/>
      <c r="T247" s="181" t="s">
        <v>26</v>
      </c>
      <c r="U247" s="47" t="s">
        <v>53</v>
      </c>
      <c r="V247" s="127">
        <f>L247+M247</f>
        <v>0</v>
      </c>
      <c r="W247" s="127">
        <f>ROUND(L247*K247,2)</f>
        <v>0</v>
      </c>
      <c r="X247" s="127">
        <f>ROUND(M247*K247,2)</f>
        <v>0</v>
      </c>
      <c r="Y247" s="39"/>
      <c r="Z247" s="182">
        <f>Y247*K247</f>
        <v>0</v>
      </c>
      <c r="AA247" s="182">
        <v>0</v>
      </c>
      <c r="AB247" s="182">
        <f>AA247*K247</f>
        <v>0</v>
      </c>
      <c r="AC247" s="182">
        <v>0</v>
      </c>
      <c r="AD247" s="183">
        <f>AC247*K247</f>
        <v>0</v>
      </c>
      <c r="AR247" s="21" t="s">
        <v>364</v>
      </c>
      <c r="AT247" s="21" t="s">
        <v>185</v>
      </c>
      <c r="AU247" s="21" t="s">
        <v>128</v>
      </c>
      <c r="AY247" s="21" t="s">
        <v>184</v>
      </c>
      <c r="BE247" s="114">
        <f>IF(U247="základní",P247,0)</f>
        <v>0</v>
      </c>
      <c r="BF247" s="114">
        <f>IF(U247="snížená",P247,0)</f>
        <v>0</v>
      </c>
      <c r="BG247" s="114">
        <f>IF(U247="zákl. přenesená",P247,0)</f>
        <v>0</v>
      </c>
      <c r="BH247" s="114">
        <f>IF(U247="sníž. přenesená",P247,0)</f>
        <v>0</v>
      </c>
      <c r="BI247" s="114">
        <f>IF(U247="nulová",P247,0)</f>
        <v>0</v>
      </c>
      <c r="BJ247" s="21" t="s">
        <v>27</v>
      </c>
      <c r="BK247" s="114">
        <f>ROUND(V247*K247,2)</f>
        <v>0</v>
      </c>
      <c r="BL247" s="21" t="s">
        <v>364</v>
      </c>
      <c r="BM247" s="21" t="s">
        <v>777</v>
      </c>
    </row>
    <row r="248" spans="2:65" s="12" customFormat="1" ht="31.5" customHeight="1">
      <c r="B248" s="200"/>
      <c r="C248" s="201"/>
      <c r="D248" s="201"/>
      <c r="E248" s="202" t="s">
        <v>26</v>
      </c>
      <c r="F248" s="294" t="s">
        <v>778</v>
      </c>
      <c r="G248" s="295"/>
      <c r="H248" s="295"/>
      <c r="I248" s="295"/>
      <c r="J248" s="201"/>
      <c r="K248" s="203" t="s">
        <v>26</v>
      </c>
      <c r="L248" s="201"/>
      <c r="M248" s="201"/>
      <c r="N248" s="201"/>
      <c r="O248" s="201"/>
      <c r="P248" s="201"/>
      <c r="Q248" s="201"/>
      <c r="R248" s="204"/>
      <c r="T248" s="205"/>
      <c r="U248" s="201"/>
      <c r="V248" s="201"/>
      <c r="W248" s="201"/>
      <c r="X248" s="201"/>
      <c r="Y248" s="201"/>
      <c r="Z248" s="201"/>
      <c r="AA248" s="201"/>
      <c r="AB248" s="201"/>
      <c r="AC248" s="201"/>
      <c r="AD248" s="206"/>
      <c r="AT248" s="207" t="s">
        <v>192</v>
      </c>
      <c r="AU248" s="207" t="s">
        <v>128</v>
      </c>
      <c r="AV248" s="12" t="s">
        <v>27</v>
      </c>
      <c r="AW248" s="12" t="s">
        <v>7</v>
      </c>
      <c r="AX248" s="12" t="s">
        <v>90</v>
      </c>
      <c r="AY248" s="207" t="s">
        <v>184</v>
      </c>
    </row>
    <row r="249" spans="2:65" s="10" customFormat="1" ht="22.5" customHeight="1">
      <c r="B249" s="184"/>
      <c r="C249" s="185"/>
      <c r="D249" s="185"/>
      <c r="E249" s="186" t="s">
        <v>26</v>
      </c>
      <c r="F249" s="296" t="s">
        <v>779</v>
      </c>
      <c r="G249" s="297"/>
      <c r="H249" s="297"/>
      <c r="I249" s="297"/>
      <c r="J249" s="185"/>
      <c r="K249" s="187">
        <v>1</v>
      </c>
      <c r="L249" s="185"/>
      <c r="M249" s="185"/>
      <c r="N249" s="185"/>
      <c r="O249" s="185"/>
      <c r="P249" s="185"/>
      <c r="Q249" s="185"/>
      <c r="R249" s="188"/>
      <c r="T249" s="189"/>
      <c r="U249" s="185"/>
      <c r="V249" s="185"/>
      <c r="W249" s="185"/>
      <c r="X249" s="185"/>
      <c r="Y249" s="185"/>
      <c r="Z249" s="185"/>
      <c r="AA249" s="185"/>
      <c r="AB249" s="185"/>
      <c r="AC249" s="185"/>
      <c r="AD249" s="190"/>
      <c r="AT249" s="191" t="s">
        <v>192</v>
      </c>
      <c r="AU249" s="191" t="s">
        <v>128</v>
      </c>
      <c r="AV249" s="10" t="s">
        <v>128</v>
      </c>
      <c r="AW249" s="10" t="s">
        <v>7</v>
      </c>
      <c r="AX249" s="10" t="s">
        <v>27</v>
      </c>
      <c r="AY249" s="191" t="s">
        <v>184</v>
      </c>
    </row>
    <row r="250" spans="2:65" s="9" customFormat="1" ht="29.85" customHeight="1">
      <c r="B250" s="164"/>
      <c r="C250" s="165"/>
      <c r="D250" s="175" t="s">
        <v>154</v>
      </c>
      <c r="E250" s="175"/>
      <c r="F250" s="175"/>
      <c r="G250" s="175"/>
      <c r="H250" s="175"/>
      <c r="I250" s="175"/>
      <c r="J250" s="175"/>
      <c r="K250" s="175"/>
      <c r="L250" s="175"/>
      <c r="M250" s="286">
        <f>BK250</f>
        <v>0</v>
      </c>
      <c r="N250" s="287"/>
      <c r="O250" s="287"/>
      <c r="P250" s="287"/>
      <c r="Q250" s="287"/>
      <c r="R250" s="167"/>
      <c r="T250" s="168"/>
      <c r="U250" s="165"/>
      <c r="V250" s="165"/>
      <c r="W250" s="169">
        <f>SUM(W251:W252)</f>
        <v>0</v>
      </c>
      <c r="X250" s="169">
        <f>SUM(X251:X252)</f>
        <v>0</v>
      </c>
      <c r="Y250" s="165"/>
      <c r="Z250" s="170">
        <f>SUM(Z251:Z252)</f>
        <v>0</v>
      </c>
      <c r="AA250" s="165"/>
      <c r="AB250" s="170">
        <f>SUM(AB251:AB252)</f>
        <v>0</v>
      </c>
      <c r="AC250" s="165"/>
      <c r="AD250" s="171">
        <f>SUM(AD251:AD252)</f>
        <v>0</v>
      </c>
      <c r="AR250" s="172" t="s">
        <v>210</v>
      </c>
      <c r="AT250" s="173" t="s">
        <v>89</v>
      </c>
      <c r="AU250" s="173" t="s">
        <v>27</v>
      </c>
      <c r="AY250" s="172" t="s">
        <v>184</v>
      </c>
      <c r="BK250" s="174">
        <f>SUM(BK251:BK252)</f>
        <v>0</v>
      </c>
    </row>
    <row r="251" spans="2:65" s="1" customFormat="1" ht="22.5" customHeight="1">
      <c r="B251" s="38"/>
      <c r="C251" s="176" t="s">
        <v>780</v>
      </c>
      <c r="D251" s="176" t="s">
        <v>185</v>
      </c>
      <c r="E251" s="177" t="s">
        <v>374</v>
      </c>
      <c r="F251" s="298" t="s">
        <v>375</v>
      </c>
      <c r="G251" s="298"/>
      <c r="H251" s="298"/>
      <c r="I251" s="298"/>
      <c r="J251" s="178" t="s">
        <v>376</v>
      </c>
      <c r="K251" s="179">
        <v>5</v>
      </c>
      <c r="L251" s="180">
        <v>0</v>
      </c>
      <c r="M251" s="299">
        <v>0</v>
      </c>
      <c r="N251" s="300"/>
      <c r="O251" s="300"/>
      <c r="P251" s="279">
        <f>ROUND(V251*K251,2)</f>
        <v>0</v>
      </c>
      <c r="Q251" s="279"/>
      <c r="R251" s="40"/>
      <c r="T251" s="181" t="s">
        <v>26</v>
      </c>
      <c r="U251" s="47" t="s">
        <v>53</v>
      </c>
      <c r="V251" s="127">
        <f>L251+M251</f>
        <v>0</v>
      </c>
      <c r="W251" s="127">
        <f>ROUND(L251*K251,2)</f>
        <v>0</v>
      </c>
      <c r="X251" s="127">
        <f>ROUND(M251*K251,2)</f>
        <v>0</v>
      </c>
      <c r="Y251" s="39"/>
      <c r="Z251" s="182">
        <f>Y251*K251</f>
        <v>0</v>
      </c>
      <c r="AA251" s="182">
        <v>0</v>
      </c>
      <c r="AB251" s="182">
        <f>AA251*K251</f>
        <v>0</v>
      </c>
      <c r="AC251" s="182">
        <v>0</v>
      </c>
      <c r="AD251" s="183">
        <f>AC251*K251</f>
        <v>0</v>
      </c>
      <c r="AR251" s="21" t="s">
        <v>364</v>
      </c>
      <c r="AT251" s="21" t="s">
        <v>185</v>
      </c>
      <c r="AU251" s="21" t="s">
        <v>128</v>
      </c>
      <c r="AY251" s="21" t="s">
        <v>184</v>
      </c>
      <c r="BE251" s="114">
        <f>IF(U251="základní",P251,0)</f>
        <v>0</v>
      </c>
      <c r="BF251" s="114">
        <f>IF(U251="snížená",P251,0)</f>
        <v>0</v>
      </c>
      <c r="BG251" s="114">
        <f>IF(U251="zákl. přenesená",P251,0)</f>
        <v>0</v>
      </c>
      <c r="BH251" s="114">
        <f>IF(U251="sníž. přenesená",P251,0)</f>
        <v>0</v>
      </c>
      <c r="BI251" s="114">
        <f>IF(U251="nulová",P251,0)</f>
        <v>0</v>
      </c>
      <c r="BJ251" s="21" t="s">
        <v>27</v>
      </c>
      <c r="BK251" s="114">
        <f>ROUND(V251*K251,2)</f>
        <v>0</v>
      </c>
      <c r="BL251" s="21" t="s">
        <v>364</v>
      </c>
      <c r="BM251" s="21" t="s">
        <v>781</v>
      </c>
    </row>
    <row r="252" spans="2:65" s="10" customFormat="1" ht="31.5" customHeight="1">
      <c r="B252" s="184"/>
      <c r="C252" s="185"/>
      <c r="D252" s="185"/>
      <c r="E252" s="186" t="s">
        <v>26</v>
      </c>
      <c r="F252" s="301" t="s">
        <v>782</v>
      </c>
      <c r="G252" s="302"/>
      <c r="H252" s="302"/>
      <c r="I252" s="302"/>
      <c r="J252" s="185"/>
      <c r="K252" s="187">
        <v>5</v>
      </c>
      <c r="L252" s="185"/>
      <c r="M252" s="185"/>
      <c r="N252" s="185"/>
      <c r="O252" s="185"/>
      <c r="P252" s="185"/>
      <c r="Q252" s="185"/>
      <c r="R252" s="188"/>
      <c r="T252" s="189"/>
      <c r="U252" s="185"/>
      <c r="V252" s="185"/>
      <c r="W252" s="185"/>
      <c r="X252" s="185"/>
      <c r="Y252" s="185"/>
      <c r="Z252" s="185"/>
      <c r="AA252" s="185"/>
      <c r="AB252" s="185"/>
      <c r="AC252" s="185"/>
      <c r="AD252" s="190"/>
      <c r="AT252" s="191" t="s">
        <v>192</v>
      </c>
      <c r="AU252" s="191" t="s">
        <v>128</v>
      </c>
      <c r="AV252" s="10" t="s">
        <v>128</v>
      </c>
      <c r="AW252" s="10" t="s">
        <v>7</v>
      </c>
      <c r="AX252" s="10" t="s">
        <v>27</v>
      </c>
      <c r="AY252" s="191" t="s">
        <v>184</v>
      </c>
    </row>
    <row r="253" spans="2:65" s="9" customFormat="1" ht="29.85" customHeight="1">
      <c r="B253" s="164"/>
      <c r="C253" s="165"/>
      <c r="D253" s="175" t="s">
        <v>155</v>
      </c>
      <c r="E253" s="175"/>
      <c r="F253" s="175"/>
      <c r="G253" s="175"/>
      <c r="H253" s="175"/>
      <c r="I253" s="175"/>
      <c r="J253" s="175"/>
      <c r="K253" s="175"/>
      <c r="L253" s="175"/>
      <c r="M253" s="286">
        <f>BK253</f>
        <v>0</v>
      </c>
      <c r="N253" s="287"/>
      <c r="O253" s="287"/>
      <c r="P253" s="287"/>
      <c r="Q253" s="287"/>
      <c r="R253" s="167"/>
      <c r="T253" s="168"/>
      <c r="U253" s="165"/>
      <c r="V253" s="165"/>
      <c r="W253" s="169">
        <f>SUM(W254:W256)</f>
        <v>0</v>
      </c>
      <c r="X253" s="169">
        <f>SUM(X254:X256)</f>
        <v>0</v>
      </c>
      <c r="Y253" s="165"/>
      <c r="Z253" s="170">
        <f>SUM(Z254:Z256)</f>
        <v>0</v>
      </c>
      <c r="AA253" s="165"/>
      <c r="AB253" s="170">
        <f>SUM(AB254:AB256)</f>
        <v>0</v>
      </c>
      <c r="AC253" s="165"/>
      <c r="AD253" s="171">
        <f>SUM(AD254:AD256)</f>
        <v>0</v>
      </c>
      <c r="AR253" s="172" t="s">
        <v>210</v>
      </c>
      <c r="AT253" s="173" t="s">
        <v>89</v>
      </c>
      <c r="AU253" s="173" t="s">
        <v>27</v>
      </c>
      <c r="AY253" s="172" t="s">
        <v>184</v>
      </c>
      <c r="BK253" s="174">
        <f>SUM(BK254:BK256)</f>
        <v>0</v>
      </c>
    </row>
    <row r="254" spans="2:65" s="1" customFormat="1" ht="22.5" customHeight="1">
      <c r="B254" s="38"/>
      <c r="C254" s="176" t="s">
        <v>783</v>
      </c>
      <c r="D254" s="176" t="s">
        <v>185</v>
      </c>
      <c r="E254" s="177" t="s">
        <v>380</v>
      </c>
      <c r="F254" s="298" t="s">
        <v>381</v>
      </c>
      <c r="G254" s="298"/>
      <c r="H254" s="298"/>
      <c r="I254" s="298"/>
      <c r="J254" s="178" t="s">
        <v>363</v>
      </c>
      <c r="K254" s="179">
        <v>1</v>
      </c>
      <c r="L254" s="180">
        <v>0</v>
      </c>
      <c r="M254" s="299">
        <v>0</v>
      </c>
      <c r="N254" s="300"/>
      <c r="O254" s="300"/>
      <c r="P254" s="279">
        <f>ROUND(V254*K254,2)</f>
        <v>0</v>
      </c>
      <c r="Q254" s="279"/>
      <c r="R254" s="40"/>
      <c r="T254" s="181" t="s">
        <v>26</v>
      </c>
      <c r="U254" s="47" t="s">
        <v>53</v>
      </c>
      <c r="V254" s="127">
        <f>L254+M254</f>
        <v>0</v>
      </c>
      <c r="W254" s="127">
        <f>ROUND(L254*K254,2)</f>
        <v>0</v>
      </c>
      <c r="X254" s="127">
        <f>ROUND(M254*K254,2)</f>
        <v>0</v>
      </c>
      <c r="Y254" s="39"/>
      <c r="Z254" s="182">
        <f>Y254*K254</f>
        <v>0</v>
      </c>
      <c r="AA254" s="182">
        <v>0</v>
      </c>
      <c r="AB254" s="182">
        <f>AA254*K254</f>
        <v>0</v>
      </c>
      <c r="AC254" s="182">
        <v>0</v>
      </c>
      <c r="AD254" s="183">
        <f>AC254*K254</f>
        <v>0</v>
      </c>
      <c r="AR254" s="21" t="s">
        <v>364</v>
      </c>
      <c r="AT254" s="21" t="s">
        <v>185</v>
      </c>
      <c r="AU254" s="21" t="s">
        <v>128</v>
      </c>
      <c r="AY254" s="21" t="s">
        <v>184</v>
      </c>
      <c r="BE254" s="114">
        <f>IF(U254="základní",P254,0)</f>
        <v>0</v>
      </c>
      <c r="BF254" s="114">
        <f>IF(U254="snížená",P254,0)</f>
        <v>0</v>
      </c>
      <c r="BG254" s="114">
        <f>IF(U254="zákl. přenesená",P254,0)</f>
        <v>0</v>
      </c>
      <c r="BH254" s="114">
        <f>IF(U254="sníž. přenesená",P254,0)</f>
        <v>0</v>
      </c>
      <c r="BI254" s="114">
        <f>IF(U254="nulová",P254,0)</f>
        <v>0</v>
      </c>
      <c r="BJ254" s="21" t="s">
        <v>27</v>
      </c>
      <c r="BK254" s="114">
        <f>ROUND(V254*K254,2)</f>
        <v>0</v>
      </c>
      <c r="BL254" s="21" t="s">
        <v>364</v>
      </c>
      <c r="BM254" s="21" t="s">
        <v>784</v>
      </c>
    </row>
    <row r="255" spans="2:65" s="12" customFormat="1" ht="31.5" customHeight="1">
      <c r="B255" s="200"/>
      <c r="C255" s="201"/>
      <c r="D255" s="201"/>
      <c r="E255" s="202" t="s">
        <v>26</v>
      </c>
      <c r="F255" s="294" t="s">
        <v>785</v>
      </c>
      <c r="G255" s="295"/>
      <c r="H255" s="295"/>
      <c r="I255" s="295"/>
      <c r="J255" s="201"/>
      <c r="K255" s="203" t="s">
        <v>26</v>
      </c>
      <c r="L255" s="201"/>
      <c r="M255" s="201"/>
      <c r="N255" s="201"/>
      <c r="O255" s="201"/>
      <c r="P255" s="201"/>
      <c r="Q255" s="201"/>
      <c r="R255" s="204"/>
      <c r="T255" s="205"/>
      <c r="U255" s="201"/>
      <c r="V255" s="201"/>
      <c r="W255" s="201"/>
      <c r="X255" s="201"/>
      <c r="Y255" s="201"/>
      <c r="Z255" s="201"/>
      <c r="AA255" s="201"/>
      <c r="AB255" s="201"/>
      <c r="AC255" s="201"/>
      <c r="AD255" s="206"/>
      <c r="AT255" s="207" t="s">
        <v>192</v>
      </c>
      <c r="AU255" s="207" t="s">
        <v>128</v>
      </c>
      <c r="AV255" s="12" t="s">
        <v>27</v>
      </c>
      <c r="AW255" s="12" t="s">
        <v>7</v>
      </c>
      <c r="AX255" s="12" t="s">
        <v>90</v>
      </c>
      <c r="AY255" s="207" t="s">
        <v>184</v>
      </c>
    </row>
    <row r="256" spans="2:65" s="10" customFormat="1" ht="31.5" customHeight="1">
      <c r="B256" s="184"/>
      <c r="C256" s="185"/>
      <c r="D256" s="185"/>
      <c r="E256" s="186" t="s">
        <v>26</v>
      </c>
      <c r="F256" s="296" t="s">
        <v>786</v>
      </c>
      <c r="G256" s="297"/>
      <c r="H256" s="297"/>
      <c r="I256" s="297"/>
      <c r="J256" s="185"/>
      <c r="K256" s="187">
        <v>1</v>
      </c>
      <c r="L256" s="185"/>
      <c r="M256" s="185"/>
      <c r="N256" s="185"/>
      <c r="O256" s="185"/>
      <c r="P256" s="185"/>
      <c r="Q256" s="185"/>
      <c r="R256" s="188"/>
      <c r="T256" s="189"/>
      <c r="U256" s="185"/>
      <c r="V256" s="185"/>
      <c r="W256" s="185"/>
      <c r="X256" s="185"/>
      <c r="Y256" s="185"/>
      <c r="Z256" s="185"/>
      <c r="AA256" s="185"/>
      <c r="AB256" s="185"/>
      <c r="AC256" s="185"/>
      <c r="AD256" s="190"/>
      <c r="AT256" s="191" t="s">
        <v>192</v>
      </c>
      <c r="AU256" s="191" t="s">
        <v>128</v>
      </c>
      <c r="AV256" s="10" t="s">
        <v>128</v>
      </c>
      <c r="AW256" s="10" t="s">
        <v>7</v>
      </c>
      <c r="AX256" s="10" t="s">
        <v>27</v>
      </c>
      <c r="AY256" s="191" t="s">
        <v>184</v>
      </c>
    </row>
    <row r="257" spans="2:65" s="9" customFormat="1" ht="29.85" customHeight="1">
      <c r="B257" s="164"/>
      <c r="C257" s="165"/>
      <c r="D257" s="175" t="s">
        <v>156</v>
      </c>
      <c r="E257" s="175"/>
      <c r="F257" s="175"/>
      <c r="G257" s="175"/>
      <c r="H257" s="175"/>
      <c r="I257" s="175"/>
      <c r="J257" s="175"/>
      <c r="K257" s="175"/>
      <c r="L257" s="175"/>
      <c r="M257" s="286">
        <f>BK257</f>
        <v>0</v>
      </c>
      <c r="N257" s="287"/>
      <c r="O257" s="287"/>
      <c r="P257" s="287"/>
      <c r="Q257" s="287"/>
      <c r="R257" s="167"/>
      <c r="T257" s="168"/>
      <c r="U257" s="165"/>
      <c r="V257" s="165"/>
      <c r="W257" s="169">
        <f>SUM(W258:W263)</f>
        <v>0</v>
      </c>
      <c r="X257" s="169">
        <f>SUM(X258:X263)</f>
        <v>0</v>
      </c>
      <c r="Y257" s="165"/>
      <c r="Z257" s="170">
        <f>SUM(Z258:Z263)</f>
        <v>0</v>
      </c>
      <c r="AA257" s="165"/>
      <c r="AB257" s="170">
        <f>SUM(AB258:AB263)</f>
        <v>0</v>
      </c>
      <c r="AC257" s="165"/>
      <c r="AD257" s="171">
        <f>SUM(AD258:AD263)</f>
        <v>0</v>
      </c>
      <c r="AR257" s="172" t="s">
        <v>210</v>
      </c>
      <c r="AT257" s="173" t="s">
        <v>89</v>
      </c>
      <c r="AU257" s="173" t="s">
        <v>27</v>
      </c>
      <c r="AY257" s="172" t="s">
        <v>184</v>
      </c>
      <c r="BK257" s="174">
        <f>SUM(BK258:BK263)</f>
        <v>0</v>
      </c>
    </row>
    <row r="258" spans="2:65" s="1" customFormat="1" ht="22.5" customHeight="1">
      <c r="B258" s="38"/>
      <c r="C258" s="176" t="s">
        <v>787</v>
      </c>
      <c r="D258" s="176" t="s">
        <v>185</v>
      </c>
      <c r="E258" s="177" t="s">
        <v>386</v>
      </c>
      <c r="F258" s="298" t="s">
        <v>387</v>
      </c>
      <c r="G258" s="298"/>
      <c r="H258" s="298"/>
      <c r="I258" s="298"/>
      <c r="J258" s="178" t="s">
        <v>363</v>
      </c>
      <c r="K258" s="179">
        <v>1</v>
      </c>
      <c r="L258" s="180">
        <v>0</v>
      </c>
      <c r="M258" s="299">
        <v>0</v>
      </c>
      <c r="N258" s="300"/>
      <c r="O258" s="300"/>
      <c r="P258" s="279">
        <f>ROUND(V258*K258,2)</f>
        <v>0</v>
      </c>
      <c r="Q258" s="279"/>
      <c r="R258" s="40"/>
      <c r="T258" s="181" t="s">
        <v>26</v>
      </c>
      <c r="U258" s="47" t="s">
        <v>53</v>
      </c>
      <c r="V258" s="127">
        <f>L258+M258</f>
        <v>0</v>
      </c>
      <c r="W258" s="127">
        <f>ROUND(L258*K258,2)</f>
        <v>0</v>
      </c>
      <c r="X258" s="127">
        <f>ROUND(M258*K258,2)</f>
        <v>0</v>
      </c>
      <c r="Y258" s="39"/>
      <c r="Z258" s="182">
        <f>Y258*K258</f>
        <v>0</v>
      </c>
      <c r="AA258" s="182">
        <v>0</v>
      </c>
      <c r="AB258" s="182">
        <f>AA258*K258</f>
        <v>0</v>
      </c>
      <c r="AC258" s="182">
        <v>0</v>
      </c>
      <c r="AD258" s="183">
        <f>AC258*K258</f>
        <v>0</v>
      </c>
      <c r="AR258" s="21" t="s">
        <v>364</v>
      </c>
      <c r="AT258" s="21" t="s">
        <v>185</v>
      </c>
      <c r="AU258" s="21" t="s">
        <v>128</v>
      </c>
      <c r="AY258" s="21" t="s">
        <v>184</v>
      </c>
      <c r="BE258" s="114">
        <f>IF(U258="základní",P258,0)</f>
        <v>0</v>
      </c>
      <c r="BF258" s="114">
        <f>IF(U258="snížená",P258,0)</f>
        <v>0</v>
      </c>
      <c r="BG258" s="114">
        <f>IF(U258="zákl. přenesená",P258,0)</f>
        <v>0</v>
      </c>
      <c r="BH258" s="114">
        <f>IF(U258="sníž. přenesená",P258,0)</f>
        <v>0</v>
      </c>
      <c r="BI258" s="114">
        <f>IF(U258="nulová",P258,0)</f>
        <v>0</v>
      </c>
      <c r="BJ258" s="21" t="s">
        <v>27</v>
      </c>
      <c r="BK258" s="114">
        <f>ROUND(V258*K258,2)</f>
        <v>0</v>
      </c>
      <c r="BL258" s="21" t="s">
        <v>364</v>
      </c>
      <c r="BM258" s="21" t="s">
        <v>788</v>
      </c>
    </row>
    <row r="259" spans="2:65" s="12" customFormat="1" ht="31.5" customHeight="1">
      <c r="B259" s="200"/>
      <c r="C259" s="201"/>
      <c r="D259" s="201"/>
      <c r="E259" s="202" t="s">
        <v>26</v>
      </c>
      <c r="F259" s="294" t="s">
        <v>789</v>
      </c>
      <c r="G259" s="295"/>
      <c r="H259" s="295"/>
      <c r="I259" s="295"/>
      <c r="J259" s="201"/>
      <c r="K259" s="203" t="s">
        <v>26</v>
      </c>
      <c r="L259" s="201"/>
      <c r="M259" s="201"/>
      <c r="N259" s="201"/>
      <c r="O259" s="201"/>
      <c r="P259" s="201"/>
      <c r="Q259" s="201"/>
      <c r="R259" s="204"/>
      <c r="T259" s="205"/>
      <c r="U259" s="201"/>
      <c r="V259" s="201"/>
      <c r="W259" s="201"/>
      <c r="X259" s="201"/>
      <c r="Y259" s="201"/>
      <c r="Z259" s="201"/>
      <c r="AA259" s="201"/>
      <c r="AB259" s="201"/>
      <c r="AC259" s="201"/>
      <c r="AD259" s="206"/>
      <c r="AT259" s="207" t="s">
        <v>192</v>
      </c>
      <c r="AU259" s="207" t="s">
        <v>128</v>
      </c>
      <c r="AV259" s="12" t="s">
        <v>27</v>
      </c>
      <c r="AW259" s="12" t="s">
        <v>7</v>
      </c>
      <c r="AX259" s="12" t="s">
        <v>90</v>
      </c>
      <c r="AY259" s="207" t="s">
        <v>184</v>
      </c>
    </row>
    <row r="260" spans="2:65" s="10" customFormat="1" ht="31.5" customHeight="1">
      <c r="B260" s="184"/>
      <c r="C260" s="185"/>
      <c r="D260" s="185"/>
      <c r="E260" s="186" t="s">
        <v>26</v>
      </c>
      <c r="F260" s="296" t="s">
        <v>790</v>
      </c>
      <c r="G260" s="297"/>
      <c r="H260" s="297"/>
      <c r="I260" s="297"/>
      <c r="J260" s="185"/>
      <c r="K260" s="187">
        <v>1</v>
      </c>
      <c r="L260" s="185"/>
      <c r="M260" s="185"/>
      <c r="N260" s="185"/>
      <c r="O260" s="185"/>
      <c r="P260" s="185"/>
      <c r="Q260" s="185"/>
      <c r="R260" s="188"/>
      <c r="T260" s="189"/>
      <c r="U260" s="185"/>
      <c r="V260" s="185"/>
      <c r="W260" s="185"/>
      <c r="X260" s="185"/>
      <c r="Y260" s="185"/>
      <c r="Z260" s="185"/>
      <c r="AA260" s="185"/>
      <c r="AB260" s="185"/>
      <c r="AC260" s="185"/>
      <c r="AD260" s="190"/>
      <c r="AT260" s="191" t="s">
        <v>192</v>
      </c>
      <c r="AU260" s="191" t="s">
        <v>128</v>
      </c>
      <c r="AV260" s="10" t="s">
        <v>128</v>
      </c>
      <c r="AW260" s="10" t="s">
        <v>7</v>
      </c>
      <c r="AX260" s="10" t="s">
        <v>27</v>
      </c>
      <c r="AY260" s="191" t="s">
        <v>184</v>
      </c>
    </row>
    <row r="261" spans="2:65" s="1" customFormat="1" ht="22.5" customHeight="1">
      <c r="B261" s="38"/>
      <c r="C261" s="176" t="s">
        <v>791</v>
      </c>
      <c r="D261" s="176" t="s">
        <v>185</v>
      </c>
      <c r="E261" s="177" t="s">
        <v>392</v>
      </c>
      <c r="F261" s="298" t="s">
        <v>393</v>
      </c>
      <c r="G261" s="298"/>
      <c r="H261" s="298"/>
      <c r="I261" s="298"/>
      <c r="J261" s="178" t="s">
        <v>363</v>
      </c>
      <c r="K261" s="179">
        <v>1</v>
      </c>
      <c r="L261" s="180">
        <v>0</v>
      </c>
      <c r="M261" s="299">
        <v>0</v>
      </c>
      <c r="N261" s="300"/>
      <c r="O261" s="300"/>
      <c r="P261" s="279">
        <f>ROUND(V261*K261,2)</f>
        <v>0</v>
      </c>
      <c r="Q261" s="279"/>
      <c r="R261" s="40"/>
      <c r="T261" s="181" t="s">
        <v>26</v>
      </c>
      <c r="U261" s="47" t="s">
        <v>53</v>
      </c>
      <c r="V261" s="127">
        <f>L261+M261</f>
        <v>0</v>
      </c>
      <c r="W261" s="127">
        <f>ROUND(L261*K261,2)</f>
        <v>0</v>
      </c>
      <c r="X261" s="127">
        <f>ROUND(M261*K261,2)</f>
        <v>0</v>
      </c>
      <c r="Y261" s="39"/>
      <c r="Z261" s="182">
        <f>Y261*K261</f>
        <v>0</v>
      </c>
      <c r="AA261" s="182">
        <v>0</v>
      </c>
      <c r="AB261" s="182">
        <f>AA261*K261</f>
        <v>0</v>
      </c>
      <c r="AC261" s="182">
        <v>0</v>
      </c>
      <c r="AD261" s="183">
        <f>AC261*K261</f>
        <v>0</v>
      </c>
      <c r="AR261" s="21" t="s">
        <v>364</v>
      </c>
      <c r="AT261" s="21" t="s">
        <v>185</v>
      </c>
      <c r="AU261" s="21" t="s">
        <v>128</v>
      </c>
      <c r="AY261" s="21" t="s">
        <v>184</v>
      </c>
      <c r="BE261" s="114">
        <f>IF(U261="základní",P261,0)</f>
        <v>0</v>
      </c>
      <c r="BF261" s="114">
        <f>IF(U261="snížená",P261,0)</f>
        <v>0</v>
      </c>
      <c r="BG261" s="114">
        <f>IF(U261="zákl. přenesená",P261,0)</f>
        <v>0</v>
      </c>
      <c r="BH261" s="114">
        <f>IF(U261="sníž. přenesená",P261,0)</f>
        <v>0</v>
      </c>
      <c r="BI261" s="114">
        <f>IF(U261="nulová",P261,0)</f>
        <v>0</v>
      </c>
      <c r="BJ261" s="21" t="s">
        <v>27</v>
      </c>
      <c r="BK261" s="114">
        <f>ROUND(V261*K261,2)</f>
        <v>0</v>
      </c>
      <c r="BL261" s="21" t="s">
        <v>364</v>
      </c>
      <c r="BM261" s="21" t="s">
        <v>792</v>
      </c>
    </row>
    <row r="262" spans="2:65" s="12" customFormat="1" ht="31.5" customHeight="1">
      <c r="B262" s="200"/>
      <c r="C262" s="201"/>
      <c r="D262" s="201"/>
      <c r="E262" s="202" t="s">
        <v>26</v>
      </c>
      <c r="F262" s="294" t="s">
        <v>793</v>
      </c>
      <c r="G262" s="295"/>
      <c r="H262" s="295"/>
      <c r="I262" s="295"/>
      <c r="J262" s="201"/>
      <c r="K262" s="203" t="s">
        <v>26</v>
      </c>
      <c r="L262" s="201"/>
      <c r="M262" s="201"/>
      <c r="N262" s="201"/>
      <c r="O262" s="201"/>
      <c r="P262" s="201"/>
      <c r="Q262" s="201"/>
      <c r="R262" s="204"/>
      <c r="T262" s="205"/>
      <c r="U262" s="201"/>
      <c r="V262" s="201"/>
      <c r="W262" s="201"/>
      <c r="X262" s="201"/>
      <c r="Y262" s="201"/>
      <c r="Z262" s="201"/>
      <c r="AA262" s="201"/>
      <c r="AB262" s="201"/>
      <c r="AC262" s="201"/>
      <c r="AD262" s="206"/>
      <c r="AT262" s="207" t="s">
        <v>192</v>
      </c>
      <c r="AU262" s="207" t="s">
        <v>128</v>
      </c>
      <c r="AV262" s="12" t="s">
        <v>27</v>
      </c>
      <c r="AW262" s="12" t="s">
        <v>7</v>
      </c>
      <c r="AX262" s="12" t="s">
        <v>90</v>
      </c>
      <c r="AY262" s="207" t="s">
        <v>184</v>
      </c>
    </row>
    <row r="263" spans="2:65" s="10" customFormat="1" ht="31.5" customHeight="1">
      <c r="B263" s="184"/>
      <c r="C263" s="185"/>
      <c r="D263" s="185"/>
      <c r="E263" s="186" t="s">
        <v>26</v>
      </c>
      <c r="F263" s="296" t="s">
        <v>794</v>
      </c>
      <c r="G263" s="297"/>
      <c r="H263" s="297"/>
      <c r="I263" s="297"/>
      <c r="J263" s="185"/>
      <c r="K263" s="187">
        <v>1</v>
      </c>
      <c r="L263" s="185"/>
      <c r="M263" s="185"/>
      <c r="N263" s="185"/>
      <c r="O263" s="185"/>
      <c r="P263" s="185"/>
      <c r="Q263" s="185"/>
      <c r="R263" s="188"/>
      <c r="T263" s="189"/>
      <c r="U263" s="185"/>
      <c r="V263" s="185"/>
      <c r="W263" s="185"/>
      <c r="X263" s="185"/>
      <c r="Y263" s="185"/>
      <c r="Z263" s="185"/>
      <c r="AA263" s="185"/>
      <c r="AB263" s="185"/>
      <c r="AC263" s="185"/>
      <c r="AD263" s="190"/>
      <c r="AT263" s="191" t="s">
        <v>192</v>
      </c>
      <c r="AU263" s="191" t="s">
        <v>128</v>
      </c>
      <c r="AV263" s="10" t="s">
        <v>128</v>
      </c>
      <c r="AW263" s="10" t="s">
        <v>7</v>
      </c>
      <c r="AX263" s="10" t="s">
        <v>27</v>
      </c>
      <c r="AY263" s="191" t="s">
        <v>184</v>
      </c>
    </row>
    <row r="264" spans="2:65" s="1" customFormat="1" ht="49.95" customHeight="1">
      <c r="B264" s="38"/>
      <c r="C264" s="39"/>
      <c r="D264" s="166" t="s">
        <v>397</v>
      </c>
      <c r="E264" s="39"/>
      <c r="F264" s="39"/>
      <c r="G264" s="39"/>
      <c r="H264" s="39"/>
      <c r="I264" s="39"/>
      <c r="J264" s="39"/>
      <c r="K264" s="39"/>
      <c r="L264" s="39"/>
      <c r="M264" s="292">
        <f>BK264</f>
        <v>0</v>
      </c>
      <c r="N264" s="293"/>
      <c r="O264" s="293"/>
      <c r="P264" s="293"/>
      <c r="Q264" s="293"/>
      <c r="R264" s="40"/>
      <c r="T264" s="149"/>
      <c r="U264" s="39"/>
      <c r="V264" s="39"/>
      <c r="W264" s="169">
        <f>SUM(W265:W269)</f>
        <v>0</v>
      </c>
      <c r="X264" s="169">
        <f>SUM(X265:X269)</f>
        <v>0</v>
      </c>
      <c r="Y264" s="39"/>
      <c r="Z264" s="39"/>
      <c r="AA264" s="39"/>
      <c r="AB264" s="39"/>
      <c r="AC264" s="39"/>
      <c r="AD264" s="81"/>
      <c r="AT264" s="21" t="s">
        <v>89</v>
      </c>
      <c r="AU264" s="21" t="s">
        <v>90</v>
      </c>
      <c r="AY264" s="21" t="s">
        <v>398</v>
      </c>
      <c r="BK264" s="114">
        <f>SUM(BK265:BK269)</f>
        <v>0</v>
      </c>
    </row>
    <row r="265" spans="2:65" s="1" customFormat="1" ht="22.35" customHeight="1">
      <c r="B265" s="38"/>
      <c r="C265" s="213" t="s">
        <v>26</v>
      </c>
      <c r="D265" s="213" t="s">
        <v>185</v>
      </c>
      <c r="E265" s="214" t="s">
        <v>26</v>
      </c>
      <c r="F265" s="278" t="s">
        <v>26</v>
      </c>
      <c r="G265" s="278"/>
      <c r="H265" s="278"/>
      <c r="I265" s="278"/>
      <c r="J265" s="215" t="s">
        <v>26</v>
      </c>
      <c r="K265" s="216"/>
      <c r="L265" s="216"/>
      <c r="M265" s="280"/>
      <c r="N265" s="281"/>
      <c r="O265" s="281"/>
      <c r="P265" s="279">
        <f>BK265</f>
        <v>0</v>
      </c>
      <c r="Q265" s="279"/>
      <c r="R265" s="40"/>
      <c r="T265" s="181" t="s">
        <v>26</v>
      </c>
      <c r="U265" s="217" t="s">
        <v>53</v>
      </c>
      <c r="V265" s="127">
        <f>L265+M265</f>
        <v>0</v>
      </c>
      <c r="W265" s="131">
        <f>L265*K265</f>
        <v>0</v>
      </c>
      <c r="X265" s="131">
        <f>M265*K265</f>
        <v>0</v>
      </c>
      <c r="Y265" s="39"/>
      <c r="Z265" s="39"/>
      <c r="AA265" s="39"/>
      <c r="AB265" s="39"/>
      <c r="AC265" s="39"/>
      <c r="AD265" s="81"/>
      <c r="AT265" s="21" t="s">
        <v>398</v>
      </c>
      <c r="AU265" s="21" t="s">
        <v>27</v>
      </c>
      <c r="AY265" s="21" t="s">
        <v>398</v>
      </c>
      <c r="BE265" s="114">
        <f>IF(U265="základní",P265,0)</f>
        <v>0</v>
      </c>
      <c r="BF265" s="114">
        <f>IF(U265="snížená",P265,0)</f>
        <v>0</v>
      </c>
      <c r="BG265" s="114">
        <f>IF(U265="zákl. přenesená",P265,0)</f>
        <v>0</v>
      </c>
      <c r="BH265" s="114">
        <f>IF(U265="sníž. přenesená",P265,0)</f>
        <v>0</v>
      </c>
      <c r="BI265" s="114">
        <f>IF(U265="nulová",P265,0)</f>
        <v>0</v>
      </c>
      <c r="BJ265" s="21" t="s">
        <v>27</v>
      </c>
      <c r="BK265" s="114">
        <f>V265*K265</f>
        <v>0</v>
      </c>
    </row>
    <row r="266" spans="2:65" s="1" customFormat="1" ht="22.35" customHeight="1">
      <c r="B266" s="38"/>
      <c r="C266" s="213" t="s">
        <v>26</v>
      </c>
      <c r="D266" s="213" t="s">
        <v>185</v>
      </c>
      <c r="E266" s="214" t="s">
        <v>26</v>
      </c>
      <c r="F266" s="278" t="s">
        <v>26</v>
      </c>
      <c r="G266" s="278"/>
      <c r="H266" s="278"/>
      <c r="I266" s="278"/>
      <c r="J266" s="215" t="s">
        <v>26</v>
      </c>
      <c r="K266" s="216"/>
      <c r="L266" s="216"/>
      <c r="M266" s="280"/>
      <c r="N266" s="281"/>
      <c r="O266" s="281"/>
      <c r="P266" s="279">
        <f>BK266</f>
        <v>0</v>
      </c>
      <c r="Q266" s="279"/>
      <c r="R266" s="40"/>
      <c r="T266" s="181" t="s">
        <v>26</v>
      </c>
      <c r="U266" s="217" t="s">
        <v>53</v>
      </c>
      <c r="V266" s="127">
        <f>L266+M266</f>
        <v>0</v>
      </c>
      <c r="W266" s="131">
        <f>L266*K266</f>
        <v>0</v>
      </c>
      <c r="X266" s="131">
        <f>M266*K266</f>
        <v>0</v>
      </c>
      <c r="Y266" s="39"/>
      <c r="Z266" s="39"/>
      <c r="AA266" s="39"/>
      <c r="AB266" s="39"/>
      <c r="AC266" s="39"/>
      <c r="AD266" s="81"/>
      <c r="AT266" s="21" t="s">
        <v>398</v>
      </c>
      <c r="AU266" s="21" t="s">
        <v>27</v>
      </c>
      <c r="AY266" s="21" t="s">
        <v>398</v>
      </c>
      <c r="BE266" s="114">
        <f>IF(U266="základní",P266,0)</f>
        <v>0</v>
      </c>
      <c r="BF266" s="114">
        <f>IF(U266="snížená",P266,0)</f>
        <v>0</v>
      </c>
      <c r="BG266" s="114">
        <f>IF(U266="zákl. přenesená",P266,0)</f>
        <v>0</v>
      </c>
      <c r="BH266" s="114">
        <f>IF(U266="sníž. přenesená",P266,0)</f>
        <v>0</v>
      </c>
      <c r="BI266" s="114">
        <f>IF(U266="nulová",P266,0)</f>
        <v>0</v>
      </c>
      <c r="BJ266" s="21" t="s">
        <v>27</v>
      </c>
      <c r="BK266" s="114">
        <f>V266*K266</f>
        <v>0</v>
      </c>
    </row>
    <row r="267" spans="2:65" s="1" customFormat="1" ht="22.35" customHeight="1">
      <c r="B267" s="38"/>
      <c r="C267" s="213" t="s">
        <v>26</v>
      </c>
      <c r="D267" s="213" t="s">
        <v>185</v>
      </c>
      <c r="E267" s="214" t="s">
        <v>26</v>
      </c>
      <c r="F267" s="278" t="s">
        <v>26</v>
      </c>
      <c r="G267" s="278"/>
      <c r="H267" s="278"/>
      <c r="I267" s="278"/>
      <c r="J267" s="215" t="s">
        <v>26</v>
      </c>
      <c r="K267" s="216"/>
      <c r="L267" s="216"/>
      <c r="M267" s="280"/>
      <c r="N267" s="281"/>
      <c r="O267" s="281"/>
      <c r="P267" s="279">
        <f>BK267</f>
        <v>0</v>
      </c>
      <c r="Q267" s="279"/>
      <c r="R267" s="40"/>
      <c r="T267" s="181" t="s">
        <v>26</v>
      </c>
      <c r="U267" s="217" t="s">
        <v>53</v>
      </c>
      <c r="V267" s="127">
        <f>L267+M267</f>
        <v>0</v>
      </c>
      <c r="W267" s="131">
        <f>L267*K267</f>
        <v>0</v>
      </c>
      <c r="X267" s="131">
        <f>M267*K267</f>
        <v>0</v>
      </c>
      <c r="Y267" s="39"/>
      <c r="Z267" s="39"/>
      <c r="AA267" s="39"/>
      <c r="AB267" s="39"/>
      <c r="AC267" s="39"/>
      <c r="AD267" s="81"/>
      <c r="AT267" s="21" t="s">
        <v>398</v>
      </c>
      <c r="AU267" s="21" t="s">
        <v>27</v>
      </c>
      <c r="AY267" s="21" t="s">
        <v>398</v>
      </c>
      <c r="BE267" s="114">
        <f>IF(U267="základní",P267,0)</f>
        <v>0</v>
      </c>
      <c r="BF267" s="114">
        <f>IF(U267="snížená",P267,0)</f>
        <v>0</v>
      </c>
      <c r="BG267" s="114">
        <f>IF(U267="zákl. přenesená",P267,0)</f>
        <v>0</v>
      </c>
      <c r="BH267" s="114">
        <f>IF(U267="sníž. přenesená",P267,0)</f>
        <v>0</v>
      </c>
      <c r="BI267" s="114">
        <f>IF(U267="nulová",P267,0)</f>
        <v>0</v>
      </c>
      <c r="BJ267" s="21" t="s">
        <v>27</v>
      </c>
      <c r="BK267" s="114">
        <f>V267*K267</f>
        <v>0</v>
      </c>
    </row>
    <row r="268" spans="2:65" s="1" customFormat="1" ht="22.35" customHeight="1">
      <c r="B268" s="38"/>
      <c r="C268" s="213" t="s">
        <v>26</v>
      </c>
      <c r="D268" s="213" t="s">
        <v>185</v>
      </c>
      <c r="E268" s="214" t="s">
        <v>26</v>
      </c>
      <c r="F268" s="278" t="s">
        <v>26</v>
      </c>
      <c r="G268" s="278"/>
      <c r="H268" s="278"/>
      <c r="I268" s="278"/>
      <c r="J268" s="215" t="s">
        <v>26</v>
      </c>
      <c r="K268" s="216"/>
      <c r="L268" s="216"/>
      <c r="M268" s="280"/>
      <c r="N268" s="281"/>
      <c r="O268" s="281"/>
      <c r="P268" s="279">
        <f>BK268</f>
        <v>0</v>
      </c>
      <c r="Q268" s="279"/>
      <c r="R268" s="40"/>
      <c r="T268" s="181" t="s">
        <v>26</v>
      </c>
      <c r="U268" s="217" t="s">
        <v>53</v>
      </c>
      <c r="V268" s="127">
        <f>L268+M268</f>
        <v>0</v>
      </c>
      <c r="W268" s="131">
        <f>L268*K268</f>
        <v>0</v>
      </c>
      <c r="X268" s="131">
        <f>M268*K268</f>
        <v>0</v>
      </c>
      <c r="Y268" s="39"/>
      <c r="Z268" s="39"/>
      <c r="AA268" s="39"/>
      <c r="AB268" s="39"/>
      <c r="AC268" s="39"/>
      <c r="AD268" s="81"/>
      <c r="AT268" s="21" t="s">
        <v>398</v>
      </c>
      <c r="AU268" s="21" t="s">
        <v>27</v>
      </c>
      <c r="AY268" s="21" t="s">
        <v>398</v>
      </c>
      <c r="BE268" s="114">
        <f>IF(U268="základní",P268,0)</f>
        <v>0</v>
      </c>
      <c r="BF268" s="114">
        <f>IF(U268="snížená",P268,0)</f>
        <v>0</v>
      </c>
      <c r="BG268" s="114">
        <f>IF(U268="zákl. přenesená",P268,0)</f>
        <v>0</v>
      </c>
      <c r="BH268" s="114">
        <f>IF(U268="sníž. přenesená",P268,0)</f>
        <v>0</v>
      </c>
      <c r="BI268" s="114">
        <f>IF(U268="nulová",P268,0)</f>
        <v>0</v>
      </c>
      <c r="BJ268" s="21" t="s">
        <v>27</v>
      </c>
      <c r="BK268" s="114">
        <f>V268*K268</f>
        <v>0</v>
      </c>
    </row>
    <row r="269" spans="2:65" s="1" customFormat="1" ht="22.35" customHeight="1">
      <c r="B269" s="38"/>
      <c r="C269" s="213" t="s">
        <v>26</v>
      </c>
      <c r="D269" s="213" t="s">
        <v>185</v>
      </c>
      <c r="E269" s="214" t="s">
        <v>26</v>
      </c>
      <c r="F269" s="278" t="s">
        <v>26</v>
      </c>
      <c r="G269" s="278"/>
      <c r="H269" s="278"/>
      <c r="I269" s="278"/>
      <c r="J269" s="215" t="s">
        <v>26</v>
      </c>
      <c r="K269" s="216"/>
      <c r="L269" s="216"/>
      <c r="M269" s="280"/>
      <c r="N269" s="281"/>
      <c r="O269" s="281"/>
      <c r="P269" s="279">
        <f>BK269</f>
        <v>0</v>
      </c>
      <c r="Q269" s="279"/>
      <c r="R269" s="40"/>
      <c r="T269" s="181" t="s">
        <v>26</v>
      </c>
      <c r="U269" s="217" t="s">
        <v>53</v>
      </c>
      <c r="V269" s="218">
        <f>L269+M269</f>
        <v>0</v>
      </c>
      <c r="W269" s="219">
        <f>L269*K269</f>
        <v>0</v>
      </c>
      <c r="X269" s="219">
        <f>M269*K269</f>
        <v>0</v>
      </c>
      <c r="Y269" s="59"/>
      <c r="Z269" s="59"/>
      <c r="AA269" s="59"/>
      <c r="AB269" s="59"/>
      <c r="AC269" s="59"/>
      <c r="AD269" s="61"/>
      <c r="AT269" s="21" t="s">
        <v>398</v>
      </c>
      <c r="AU269" s="21" t="s">
        <v>27</v>
      </c>
      <c r="AY269" s="21" t="s">
        <v>398</v>
      </c>
      <c r="BE269" s="114">
        <f>IF(U269="základní",P269,0)</f>
        <v>0</v>
      </c>
      <c r="BF269" s="114">
        <f>IF(U269="snížená",P269,0)</f>
        <v>0</v>
      </c>
      <c r="BG269" s="114">
        <f>IF(U269="zákl. přenesená",P269,0)</f>
        <v>0</v>
      </c>
      <c r="BH269" s="114">
        <f>IF(U269="sníž. přenesená",P269,0)</f>
        <v>0</v>
      </c>
      <c r="BI269" s="114">
        <f>IF(U269="nulová",P269,0)</f>
        <v>0</v>
      </c>
      <c r="BJ269" s="21" t="s">
        <v>27</v>
      </c>
      <c r="BK269" s="114">
        <f>V269*K269</f>
        <v>0</v>
      </c>
    </row>
    <row r="270" spans="2:65" s="1" customFormat="1" ht="6.9" customHeight="1">
      <c r="B270" s="62"/>
      <c r="C270" s="63"/>
      <c r="D270" s="63"/>
      <c r="E270" s="63"/>
      <c r="F270" s="63"/>
      <c r="G270" s="63"/>
      <c r="H270" s="63"/>
      <c r="I270" s="63"/>
      <c r="J270" s="63"/>
      <c r="K270" s="63"/>
      <c r="L270" s="63"/>
      <c r="M270" s="63"/>
      <c r="N270" s="63"/>
      <c r="O270" s="63"/>
      <c r="P270" s="63"/>
      <c r="Q270" s="63"/>
      <c r="R270" s="64"/>
    </row>
  </sheetData>
  <sheetProtection password="CC35" sheet="1" objects="1" scenarios="1" formatCells="0" formatColumns="0" formatRows="0" sort="0" autoFilter="0"/>
  <mergeCells count="363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H42:J42"/>
    <mergeCell ref="N42:P42"/>
    <mergeCell ref="H43:J43"/>
    <mergeCell ref="N43:P43"/>
    <mergeCell ref="C76:Q76"/>
    <mergeCell ref="F78:P78"/>
    <mergeCell ref="F79:P79"/>
    <mergeCell ref="M81:P81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6:J96"/>
    <mergeCell ref="K96:L96"/>
    <mergeCell ref="M96:Q96"/>
    <mergeCell ref="H97:J97"/>
    <mergeCell ref="K97:L97"/>
    <mergeCell ref="M97:Q97"/>
    <mergeCell ref="H98:J98"/>
    <mergeCell ref="K98:L98"/>
    <mergeCell ref="M98:Q98"/>
    <mergeCell ref="H99:J99"/>
    <mergeCell ref="K99:L99"/>
    <mergeCell ref="M99:Q99"/>
    <mergeCell ref="H100:J100"/>
    <mergeCell ref="K100:L100"/>
    <mergeCell ref="M100:Q100"/>
    <mergeCell ref="H101:J101"/>
    <mergeCell ref="K101:L101"/>
    <mergeCell ref="M101:Q101"/>
    <mergeCell ref="H102:J102"/>
    <mergeCell ref="K102:L102"/>
    <mergeCell ref="M102:Q102"/>
    <mergeCell ref="M104:Q104"/>
    <mergeCell ref="D105:H105"/>
    <mergeCell ref="M105:Q105"/>
    <mergeCell ref="D106:H106"/>
    <mergeCell ref="M106:Q106"/>
    <mergeCell ref="D107:H107"/>
    <mergeCell ref="M107:Q107"/>
    <mergeCell ref="D108:H108"/>
    <mergeCell ref="M108:Q108"/>
    <mergeCell ref="D109:H109"/>
    <mergeCell ref="M109:Q109"/>
    <mergeCell ref="M110:Q110"/>
    <mergeCell ref="L112:Q112"/>
    <mergeCell ref="C118:Q118"/>
    <mergeCell ref="F120:P120"/>
    <mergeCell ref="F121:P121"/>
    <mergeCell ref="M123:P123"/>
    <mergeCell ref="M125:Q125"/>
    <mergeCell ref="M126:Q126"/>
    <mergeCell ref="F128:I128"/>
    <mergeCell ref="P128:Q128"/>
    <mergeCell ref="M128:O128"/>
    <mergeCell ref="F132:I132"/>
    <mergeCell ref="P132:Q132"/>
    <mergeCell ref="M132:O132"/>
    <mergeCell ref="F133:I133"/>
    <mergeCell ref="F134:I134"/>
    <mergeCell ref="P134:Q134"/>
    <mergeCell ref="M134:O134"/>
    <mergeCell ref="F135:I135"/>
    <mergeCell ref="F136:I136"/>
    <mergeCell ref="P136:Q136"/>
    <mergeCell ref="M136:O136"/>
    <mergeCell ref="F137:I137"/>
    <mergeCell ref="F138:I138"/>
    <mergeCell ref="F139:I139"/>
    <mergeCell ref="P139:Q139"/>
    <mergeCell ref="M139:O139"/>
    <mergeCell ref="F140:I140"/>
    <mergeCell ref="F141:I141"/>
    <mergeCell ref="F142:I142"/>
    <mergeCell ref="F143:I143"/>
    <mergeCell ref="F144:I144"/>
    <mergeCell ref="F145:I145"/>
    <mergeCell ref="P145:Q145"/>
    <mergeCell ref="M145:O145"/>
    <mergeCell ref="F146:I146"/>
    <mergeCell ref="F147:I147"/>
    <mergeCell ref="F148:I148"/>
    <mergeCell ref="F149:I149"/>
    <mergeCell ref="F150:I150"/>
    <mergeCell ref="F151:I151"/>
    <mergeCell ref="F152:I152"/>
    <mergeCell ref="P152:Q152"/>
    <mergeCell ref="M152:O152"/>
    <mergeCell ref="F153:I153"/>
    <mergeCell ref="F154:I154"/>
    <mergeCell ref="P154:Q154"/>
    <mergeCell ref="M154:O154"/>
    <mergeCell ref="F155:I155"/>
    <mergeCell ref="F156:I156"/>
    <mergeCell ref="P156:Q156"/>
    <mergeCell ref="M156:O156"/>
    <mergeCell ref="F157:I157"/>
    <mergeCell ref="F158:I158"/>
    <mergeCell ref="P158:Q158"/>
    <mergeCell ref="M158:O158"/>
    <mergeCell ref="F159:I159"/>
    <mergeCell ref="F160:I160"/>
    <mergeCell ref="P160:Q160"/>
    <mergeCell ref="M160:O160"/>
    <mergeCell ref="F161:I161"/>
    <mergeCell ref="F162:I162"/>
    <mergeCell ref="F163:I163"/>
    <mergeCell ref="P163:Q163"/>
    <mergeCell ref="M163:O163"/>
    <mergeCell ref="F164:I164"/>
    <mergeCell ref="F165:I165"/>
    <mergeCell ref="F166:I166"/>
    <mergeCell ref="P166:Q166"/>
    <mergeCell ref="M166:O166"/>
    <mergeCell ref="F167:I167"/>
    <mergeCell ref="F168:I168"/>
    <mergeCell ref="P168:Q168"/>
    <mergeCell ref="M168:O168"/>
    <mergeCell ref="F169:I169"/>
    <mergeCell ref="F170:I170"/>
    <mergeCell ref="P170:Q170"/>
    <mergeCell ref="M170:O170"/>
    <mergeCell ref="F171:I171"/>
    <mergeCell ref="F172:I172"/>
    <mergeCell ref="F173:I173"/>
    <mergeCell ref="P173:Q173"/>
    <mergeCell ref="M173:O173"/>
    <mergeCell ref="F174:I174"/>
    <mergeCell ref="F176:I176"/>
    <mergeCell ref="P176:Q176"/>
    <mergeCell ref="M176:O176"/>
    <mergeCell ref="F177:I177"/>
    <mergeCell ref="F178:I178"/>
    <mergeCell ref="P178:Q178"/>
    <mergeCell ref="M178:O178"/>
    <mergeCell ref="F179:I179"/>
    <mergeCell ref="F181:I181"/>
    <mergeCell ref="P181:Q181"/>
    <mergeCell ref="M181:O181"/>
    <mergeCell ref="F182:I182"/>
    <mergeCell ref="F183:I183"/>
    <mergeCell ref="F184:I184"/>
    <mergeCell ref="F185:I185"/>
    <mergeCell ref="P185:Q185"/>
    <mergeCell ref="M185:O185"/>
    <mergeCell ref="F186:I186"/>
    <mergeCell ref="F188:I188"/>
    <mergeCell ref="P188:Q188"/>
    <mergeCell ref="M188:O188"/>
    <mergeCell ref="F189:I189"/>
    <mergeCell ref="F190:I190"/>
    <mergeCell ref="P190:Q190"/>
    <mergeCell ref="M190:O190"/>
    <mergeCell ref="F191:I191"/>
    <mergeCell ref="F192:I192"/>
    <mergeCell ref="P192:Q192"/>
    <mergeCell ref="M192:O192"/>
    <mergeCell ref="F193:I193"/>
    <mergeCell ref="F194:I194"/>
    <mergeCell ref="P194:Q194"/>
    <mergeCell ref="M194:O194"/>
    <mergeCell ref="F195:I195"/>
    <mergeCell ref="F196:I196"/>
    <mergeCell ref="P196:Q196"/>
    <mergeCell ref="M196:O196"/>
    <mergeCell ref="F197:I197"/>
    <mergeCell ref="F198:I198"/>
    <mergeCell ref="F199:I199"/>
    <mergeCell ref="P199:Q199"/>
    <mergeCell ref="M199:O199"/>
    <mergeCell ref="F200:I200"/>
    <mergeCell ref="F201:I201"/>
    <mergeCell ref="F202:I202"/>
    <mergeCell ref="P202:Q202"/>
    <mergeCell ref="M202:O202"/>
    <mergeCell ref="F203:I203"/>
    <mergeCell ref="F204:I204"/>
    <mergeCell ref="F205:I205"/>
    <mergeCell ref="P205:Q205"/>
    <mergeCell ref="M205:O205"/>
    <mergeCell ref="F206:I206"/>
    <mergeCell ref="F207:I207"/>
    <mergeCell ref="F208:I208"/>
    <mergeCell ref="P208:Q208"/>
    <mergeCell ref="M208:O208"/>
    <mergeCell ref="F209:I209"/>
    <mergeCell ref="F210:I210"/>
    <mergeCell ref="F211:I211"/>
    <mergeCell ref="F212:I212"/>
    <mergeCell ref="F213:I213"/>
    <mergeCell ref="P213:Q213"/>
    <mergeCell ref="M213:O213"/>
    <mergeCell ref="F214:I214"/>
    <mergeCell ref="F216:I216"/>
    <mergeCell ref="P216:Q216"/>
    <mergeCell ref="M216:O216"/>
    <mergeCell ref="F217:I217"/>
    <mergeCell ref="P217:Q217"/>
    <mergeCell ref="M217:O217"/>
    <mergeCell ref="F218:I218"/>
    <mergeCell ref="F219:I219"/>
    <mergeCell ref="P219:Q219"/>
    <mergeCell ref="M219:O219"/>
    <mergeCell ref="F220:I220"/>
    <mergeCell ref="P220:Q220"/>
    <mergeCell ref="M220:O220"/>
    <mergeCell ref="F221:I221"/>
    <mergeCell ref="F223:I223"/>
    <mergeCell ref="P223:Q223"/>
    <mergeCell ref="M223:O223"/>
    <mergeCell ref="F224:I224"/>
    <mergeCell ref="F225:I225"/>
    <mergeCell ref="P225:Q225"/>
    <mergeCell ref="M225:O225"/>
    <mergeCell ref="F226:I226"/>
    <mergeCell ref="F227:I227"/>
    <mergeCell ref="F228:I228"/>
    <mergeCell ref="P228:Q228"/>
    <mergeCell ref="M228:O228"/>
    <mergeCell ref="F229:I229"/>
    <mergeCell ref="F230:I230"/>
    <mergeCell ref="P230:Q230"/>
    <mergeCell ref="M230:O230"/>
    <mergeCell ref="F231:I231"/>
    <mergeCell ref="F232:I232"/>
    <mergeCell ref="P232:Q232"/>
    <mergeCell ref="M232:O232"/>
    <mergeCell ref="F233:I233"/>
    <mergeCell ref="F234:I234"/>
    <mergeCell ref="F236:I236"/>
    <mergeCell ref="P236:Q236"/>
    <mergeCell ref="M236:O236"/>
    <mergeCell ref="F237:I237"/>
    <mergeCell ref="P237:Q237"/>
    <mergeCell ref="M237:O237"/>
    <mergeCell ref="F238:I238"/>
    <mergeCell ref="P238:Q238"/>
    <mergeCell ref="M238:O238"/>
    <mergeCell ref="F239:I239"/>
    <mergeCell ref="P239:Q239"/>
    <mergeCell ref="M239:O239"/>
    <mergeCell ref="F240:I240"/>
    <mergeCell ref="F243:I243"/>
    <mergeCell ref="P243:Q243"/>
    <mergeCell ref="M243:O243"/>
    <mergeCell ref="F244:I244"/>
    <mergeCell ref="F245:I245"/>
    <mergeCell ref="P245:Q245"/>
    <mergeCell ref="M245:O245"/>
    <mergeCell ref="F246:I246"/>
    <mergeCell ref="F247:I247"/>
    <mergeCell ref="P247:Q247"/>
    <mergeCell ref="M247:O247"/>
    <mergeCell ref="F248:I248"/>
    <mergeCell ref="F249:I249"/>
    <mergeCell ref="F251:I251"/>
    <mergeCell ref="P251:Q251"/>
    <mergeCell ref="M251:O251"/>
    <mergeCell ref="F252:I252"/>
    <mergeCell ref="F254:I254"/>
    <mergeCell ref="P254:Q254"/>
    <mergeCell ref="M254:O254"/>
    <mergeCell ref="F255:I255"/>
    <mergeCell ref="F256:I256"/>
    <mergeCell ref="F258:I258"/>
    <mergeCell ref="P258:Q258"/>
    <mergeCell ref="M258:O258"/>
    <mergeCell ref="P267:Q267"/>
    <mergeCell ref="M267:O267"/>
    <mergeCell ref="F268:I268"/>
    <mergeCell ref="P268:Q268"/>
    <mergeCell ref="M268:O268"/>
    <mergeCell ref="F259:I259"/>
    <mergeCell ref="F260:I260"/>
    <mergeCell ref="F261:I261"/>
    <mergeCell ref="P261:Q261"/>
    <mergeCell ref="M261:O261"/>
    <mergeCell ref="F262:I262"/>
    <mergeCell ref="F263:I263"/>
    <mergeCell ref="F265:I265"/>
    <mergeCell ref="P265:Q265"/>
    <mergeCell ref="M265:O265"/>
    <mergeCell ref="H1:K1"/>
    <mergeCell ref="S2:AF2"/>
    <mergeCell ref="F269:I269"/>
    <mergeCell ref="P269:Q269"/>
    <mergeCell ref="M269:O269"/>
    <mergeCell ref="M129:Q129"/>
    <mergeCell ref="M130:Q130"/>
    <mergeCell ref="M131:Q131"/>
    <mergeCell ref="M175:Q175"/>
    <mergeCell ref="M180:Q180"/>
    <mergeCell ref="M187:Q187"/>
    <mergeCell ref="M215:Q215"/>
    <mergeCell ref="M222:Q222"/>
    <mergeCell ref="M235:Q235"/>
    <mergeCell ref="M241:Q241"/>
    <mergeCell ref="M242:Q242"/>
    <mergeCell ref="M250:Q250"/>
    <mergeCell ref="M253:Q253"/>
    <mergeCell ref="M257:Q257"/>
    <mergeCell ref="M264:Q264"/>
    <mergeCell ref="F266:I266"/>
    <mergeCell ref="P266:Q266"/>
    <mergeCell ref="M266:O266"/>
    <mergeCell ref="F267:I267"/>
  </mergeCells>
  <dataValidations count="2">
    <dataValidation type="list" allowBlank="1" showInputMessage="1" showErrorMessage="1" error="Povoleny jsou hodnoty K, M." sqref="D265:D270">
      <formula1>"K, M"</formula1>
    </dataValidation>
    <dataValidation type="list" allowBlank="1" showInputMessage="1" showErrorMessage="1" error="Povoleny jsou hodnoty základní, snížená, zákl. přenesená, sníž. přenesená, nulová." sqref="U265:U270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03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44" max="65" width="9.28515625" hidden="1"/>
  </cols>
  <sheetData>
    <row r="1" spans="1:66" ht="21.75" customHeight="1">
      <c r="A1" s="123"/>
      <c r="B1" s="15"/>
      <c r="C1" s="15"/>
      <c r="D1" s="16" t="s">
        <v>1</v>
      </c>
      <c r="E1" s="15"/>
      <c r="F1" s="17" t="s">
        <v>123</v>
      </c>
      <c r="G1" s="17"/>
      <c r="H1" s="277" t="s">
        <v>124</v>
      </c>
      <c r="I1" s="277"/>
      <c r="J1" s="277"/>
      <c r="K1" s="277"/>
      <c r="L1" s="17" t="s">
        <v>125</v>
      </c>
      <c r="M1" s="15"/>
      <c r="N1" s="15"/>
      <c r="O1" s="16" t="s">
        <v>126</v>
      </c>
      <c r="P1" s="15"/>
      <c r="Q1" s="15"/>
      <c r="R1" s="15"/>
      <c r="S1" s="17" t="s">
        <v>127</v>
      </c>
      <c r="T1" s="17"/>
      <c r="U1" s="123"/>
      <c r="V1" s="123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" customHeight="1">
      <c r="C2" s="263" t="s">
        <v>8</v>
      </c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S2" s="229" t="s">
        <v>9</v>
      </c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T2" s="21" t="s">
        <v>110</v>
      </c>
    </row>
    <row r="3" spans="1:66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128</v>
      </c>
    </row>
    <row r="4" spans="1:66" ht="36.9" customHeight="1">
      <c r="B4" s="25"/>
      <c r="C4" s="256" t="s">
        <v>129</v>
      </c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6"/>
      <c r="T4" s="27" t="s">
        <v>14</v>
      </c>
      <c r="AT4" s="21" t="s">
        <v>6</v>
      </c>
    </row>
    <row r="5" spans="1:66" ht="6.9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20</v>
      </c>
      <c r="E6" s="29"/>
      <c r="F6" s="312" t="str">
        <f>'Rekapitulace stavby'!K6</f>
        <v>Rekonstrukce turistického chodníku ,,Růžová hora - Sněžka´´</v>
      </c>
      <c r="G6" s="313"/>
      <c r="H6" s="313"/>
      <c r="I6" s="313"/>
      <c r="J6" s="313"/>
      <c r="K6" s="313"/>
      <c r="L6" s="313"/>
      <c r="M6" s="313"/>
      <c r="N6" s="313"/>
      <c r="O6" s="313"/>
      <c r="P6" s="313"/>
      <c r="Q6" s="29"/>
      <c r="R6" s="26"/>
    </row>
    <row r="7" spans="1:66" s="1" customFormat="1" ht="32.85" customHeight="1">
      <c r="B7" s="38"/>
      <c r="C7" s="39"/>
      <c r="D7" s="32" t="s">
        <v>130</v>
      </c>
      <c r="E7" s="39"/>
      <c r="F7" s="269" t="s">
        <v>795</v>
      </c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9"/>
      <c r="R7" s="40"/>
    </row>
    <row r="8" spans="1:66" s="1" customFormat="1" ht="14.4" customHeight="1">
      <c r="B8" s="38"/>
      <c r="C8" s="39"/>
      <c r="D8" s="33" t="s">
        <v>23</v>
      </c>
      <c r="E8" s="39"/>
      <c r="F8" s="31" t="s">
        <v>24</v>
      </c>
      <c r="G8" s="39"/>
      <c r="H8" s="39"/>
      <c r="I8" s="39"/>
      <c r="J8" s="39"/>
      <c r="K8" s="39"/>
      <c r="L8" s="39"/>
      <c r="M8" s="33" t="s">
        <v>25</v>
      </c>
      <c r="N8" s="39"/>
      <c r="O8" s="31" t="s">
        <v>26</v>
      </c>
      <c r="P8" s="39"/>
      <c r="Q8" s="39"/>
      <c r="R8" s="40"/>
    </row>
    <row r="9" spans="1:66" s="1" customFormat="1" ht="14.4" customHeight="1">
      <c r="B9" s="38"/>
      <c r="C9" s="39"/>
      <c r="D9" s="33" t="s">
        <v>28</v>
      </c>
      <c r="E9" s="39"/>
      <c r="F9" s="31" t="s">
        <v>29</v>
      </c>
      <c r="G9" s="39"/>
      <c r="H9" s="39"/>
      <c r="I9" s="39"/>
      <c r="J9" s="39"/>
      <c r="K9" s="39"/>
      <c r="L9" s="39"/>
      <c r="M9" s="33" t="s">
        <v>30</v>
      </c>
      <c r="N9" s="39"/>
      <c r="O9" s="325" t="str">
        <f>'Rekapitulace stavby'!AN8</f>
        <v>13. 8. 2017</v>
      </c>
      <c r="P9" s="308"/>
      <c r="Q9" s="39"/>
      <c r="R9" s="40"/>
    </row>
    <row r="10" spans="1:66" s="1" customFormat="1" ht="10.95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" customHeight="1">
      <c r="B11" s="38"/>
      <c r="C11" s="39"/>
      <c r="D11" s="33" t="s">
        <v>34</v>
      </c>
      <c r="E11" s="39"/>
      <c r="F11" s="39"/>
      <c r="G11" s="39"/>
      <c r="H11" s="39"/>
      <c r="I11" s="39"/>
      <c r="J11" s="39"/>
      <c r="K11" s="39"/>
      <c r="L11" s="39"/>
      <c r="M11" s="33" t="s">
        <v>35</v>
      </c>
      <c r="N11" s="39"/>
      <c r="O11" s="267" t="s">
        <v>36</v>
      </c>
      <c r="P11" s="267"/>
      <c r="Q11" s="39"/>
      <c r="R11" s="40"/>
    </row>
    <row r="12" spans="1:66" s="1" customFormat="1" ht="18" customHeight="1">
      <c r="B12" s="38"/>
      <c r="C12" s="39"/>
      <c r="D12" s="39"/>
      <c r="E12" s="31" t="s">
        <v>37</v>
      </c>
      <c r="F12" s="39"/>
      <c r="G12" s="39"/>
      <c r="H12" s="39"/>
      <c r="I12" s="39"/>
      <c r="J12" s="39"/>
      <c r="K12" s="39"/>
      <c r="L12" s="39"/>
      <c r="M12" s="33" t="s">
        <v>38</v>
      </c>
      <c r="N12" s="39"/>
      <c r="O12" s="267" t="s">
        <v>26</v>
      </c>
      <c r="P12" s="267"/>
      <c r="Q12" s="39"/>
      <c r="R12" s="40"/>
    </row>
    <row r="13" spans="1:66" s="1" customFormat="1" ht="6.9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" customHeight="1">
      <c r="B14" s="38"/>
      <c r="C14" s="39"/>
      <c r="D14" s="33" t="s">
        <v>39</v>
      </c>
      <c r="E14" s="39"/>
      <c r="F14" s="39"/>
      <c r="G14" s="39"/>
      <c r="H14" s="39"/>
      <c r="I14" s="39"/>
      <c r="J14" s="39"/>
      <c r="K14" s="39"/>
      <c r="L14" s="39"/>
      <c r="M14" s="33" t="s">
        <v>35</v>
      </c>
      <c r="N14" s="39"/>
      <c r="O14" s="326" t="str">
        <f>IF('Rekapitulace stavby'!AN13="","",'Rekapitulace stavby'!AN13)</f>
        <v>Vyplň údaj</v>
      </c>
      <c r="P14" s="267"/>
      <c r="Q14" s="39"/>
      <c r="R14" s="40"/>
    </row>
    <row r="15" spans="1:66" s="1" customFormat="1" ht="18" customHeight="1">
      <c r="B15" s="38"/>
      <c r="C15" s="39"/>
      <c r="D15" s="39"/>
      <c r="E15" s="326" t="str">
        <f>IF('Rekapitulace stavby'!E14="","",'Rekapitulace stavby'!E14)</f>
        <v>Vyplň údaj</v>
      </c>
      <c r="F15" s="327"/>
      <c r="G15" s="327"/>
      <c r="H15" s="327"/>
      <c r="I15" s="327"/>
      <c r="J15" s="327"/>
      <c r="K15" s="327"/>
      <c r="L15" s="327"/>
      <c r="M15" s="33" t="s">
        <v>38</v>
      </c>
      <c r="N15" s="39"/>
      <c r="O15" s="326" t="str">
        <f>IF('Rekapitulace stavby'!AN14="","",'Rekapitulace stavby'!AN14)</f>
        <v>Vyplň údaj</v>
      </c>
      <c r="P15" s="267"/>
      <c r="Q15" s="39"/>
      <c r="R15" s="40"/>
    </row>
    <row r="16" spans="1:66" s="1" customFormat="1" ht="6.9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" customHeight="1">
      <c r="B17" s="38"/>
      <c r="C17" s="39"/>
      <c r="D17" s="33" t="s">
        <v>41</v>
      </c>
      <c r="E17" s="39"/>
      <c r="F17" s="39"/>
      <c r="G17" s="39"/>
      <c r="H17" s="39"/>
      <c r="I17" s="39"/>
      <c r="J17" s="39"/>
      <c r="K17" s="39"/>
      <c r="L17" s="39"/>
      <c r="M17" s="33" t="s">
        <v>35</v>
      </c>
      <c r="N17" s="39"/>
      <c r="O17" s="267" t="s">
        <v>42</v>
      </c>
      <c r="P17" s="267"/>
      <c r="Q17" s="39"/>
      <c r="R17" s="40"/>
    </row>
    <row r="18" spans="2:18" s="1" customFormat="1" ht="18" customHeight="1">
      <c r="B18" s="38"/>
      <c r="C18" s="39"/>
      <c r="D18" s="39"/>
      <c r="E18" s="31" t="s">
        <v>43</v>
      </c>
      <c r="F18" s="39"/>
      <c r="G18" s="39"/>
      <c r="H18" s="39"/>
      <c r="I18" s="39"/>
      <c r="J18" s="39"/>
      <c r="K18" s="39"/>
      <c r="L18" s="39"/>
      <c r="M18" s="33" t="s">
        <v>38</v>
      </c>
      <c r="N18" s="39"/>
      <c r="O18" s="267" t="s">
        <v>26</v>
      </c>
      <c r="P18" s="267"/>
      <c r="Q18" s="39"/>
      <c r="R18" s="40"/>
    </row>
    <row r="19" spans="2:18" s="1" customFormat="1" ht="6.9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" customHeight="1">
      <c r="B20" s="38"/>
      <c r="C20" s="39"/>
      <c r="D20" s="33" t="s">
        <v>44</v>
      </c>
      <c r="E20" s="39"/>
      <c r="F20" s="39"/>
      <c r="G20" s="39"/>
      <c r="H20" s="39"/>
      <c r="I20" s="39"/>
      <c r="J20" s="39"/>
      <c r="K20" s="39"/>
      <c r="L20" s="39"/>
      <c r="M20" s="33" t="s">
        <v>35</v>
      </c>
      <c r="N20" s="39"/>
      <c r="O20" s="267" t="s">
        <v>26</v>
      </c>
      <c r="P20" s="267"/>
      <c r="Q20" s="39"/>
      <c r="R20" s="40"/>
    </row>
    <row r="21" spans="2:18" s="1" customFormat="1" ht="18" customHeight="1">
      <c r="B21" s="38"/>
      <c r="C21" s="39"/>
      <c r="D21" s="39"/>
      <c r="E21" s="31" t="s">
        <v>45</v>
      </c>
      <c r="F21" s="39"/>
      <c r="G21" s="39"/>
      <c r="H21" s="39"/>
      <c r="I21" s="39"/>
      <c r="J21" s="39"/>
      <c r="K21" s="39"/>
      <c r="L21" s="39"/>
      <c r="M21" s="33" t="s">
        <v>38</v>
      </c>
      <c r="N21" s="39"/>
      <c r="O21" s="267" t="s">
        <v>26</v>
      </c>
      <c r="P21" s="267"/>
      <c r="Q21" s="39"/>
      <c r="R21" s="40"/>
    </row>
    <row r="22" spans="2:18" s="1" customFormat="1" ht="6.9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" customHeight="1">
      <c r="B23" s="38"/>
      <c r="C23" s="39"/>
      <c r="D23" s="33" t="s">
        <v>46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72" t="s">
        <v>26</v>
      </c>
      <c r="F24" s="272"/>
      <c r="G24" s="272"/>
      <c r="H24" s="272"/>
      <c r="I24" s="272"/>
      <c r="J24" s="272"/>
      <c r="K24" s="272"/>
      <c r="L24" s="272"/>
      <c r="M24" s="39"/>
      <c r="N24" s="39"/>
      <c r="O24" s="39"/>
      <c r="P24" s="39"/>
      <c r="Q24" s="39"/>
      <c r="R24" s="40"/>
    </row>
    <row r="25" spans="2:18" s="1" customFormat="1" ht="6.9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" customHeight="1">
      <c r="B27" s="38"/>
      <c r="C27" s="39"/>
      <c r="D27" s="124" t="s">
        <v>132</v>
      </c>
      <c r="E27" s="39"/>
      <c r="F27" s="39"/>
      <c r="G27" s="39"/>
      <c r="H27" s="39"/>
      <c r="I27" s="39"/>
      <c r="J27" s="39"/>
      <c r="K27" s="39"/>
      <c r="L27" s="39"/>
      <c r="M27" s="273">
        <f>M88</f>
        <v>0</v>
      </c>
      <c r="N27" s="273"/>
      <c r="O27" s="273"/>
      <c r="P27" s="273"/>
      <c r="Q27" s="39"/>
      <c r="R27" s="40"/>
    </row>
    <row r="28" spans="2:18" s="1" customFormat="1" ht="13.2">
      <c r="B28" s="38"/>
      <c r="C28" s="39"/>
      <c r="D28" s="39"/>
      <c r="E28" s="33" t="s">
        <v>48</v>
      </c>
      <c r="F28" s="39"/>
      <c r="G28" s="39"/>
      <c r="H28" s="39"/>
      <c r="I28" s="39"/>
      <c r="J28" s="39"/>
      <c r="K28" s="39"/>
      <c r="L28" s="39"/>
      <c r="M28" s="274">
        <f>H88</f>
        <v>0</v>
      </c>
      <c r="N28" s="274"/>
      <c r="O28" s="274"/>
      <c r="P28" s="274"/>
      <c r="Q28" s="39"/>
      <c r="R28" s="40"/>
    </row>
    <row r="29" spans="2:18" s="1" customFormat="1" ht="13.2">
      <c r="B29" s="38"/>
      <c r="C29" s="39"/>
      <c r="D29" s="39"/>
      <c r="E29" s="33" t="s">
        <v>49</v>
      </c>
      <c r="F29" s="39"/>
      <c r="G29" s="39"/>
      <c r="H29" s="39"/>
      <c r="I29" s="39"/>
      <c r="J29" s="39"/>
      <c r="K29" s="39"/>
      <c r="L29" s="39"/>
      <c r="M29" s="274">
        <f>K88</f>
        <v>0</v>
      </c>
      <c r="N29" s="274"/>
      <c r="O29" s="274"/>
      <c r="P29" s="274"/>
      <c r="Q29" s="39"/>
      <c r="R29" s="40"/>
    </row>
    <row r="30" spans="2:18" s="1" customFormat="1" ht="14.4" customHeight="1">
      <c r="B30" s="38"/>
      <c r="C30" s="39"/>
      <c r="D30" s="37" t="s">
        <v>117</v>
      </c>
      <c r="E30" s="39"/>
      <c r="F30" s="39"/>
      <c r="G30" s="39"/>
      <c r="H30" s="39"/>
      <c r="I30" s="39"/>
      <c r="J30" s="39"/>
      <c r="K30" s="39"/>
      <c r="L30" s="39"/>
      <c r="M30" s="273">
        <f>M102</f>
        <v>0</v>
      </c>
      <c r="N30" s="273"/>
      <c r="O30" s="273"/>
      <c r="P30" s="273"/>
      <c r="Q30" s="39"/>
      <c r="R30" s="40"/>
    </row>
    <row r="31" spans="2:18" s="1" customFormat="1" ht="6.9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40"/>
    </row>
    <row r="32" spans="2:18" s="1" customFormat="1" ht="25.35" customHeight="1">
      <c r="B32" s="38"/>
      <c r="C32" s="39"/>
      <c r="D32" s="125" t="s">
        <v>51</v>
      </c>
      <c r="E32" s="39"/>
      <c r="F32" s="39"/>
      <c r="G32" s="39"/>
      <c r="H32" s="39"/>
      <c r="I32" s="39"/>
      <c r="J32" s="39"/>
      <c r="K32" s="39"/>
      <c r="L32" s="39"/>
      <c r="M32" s="324">
        <f>ROUND(M27+M30,2)</f>
        <v>0</v>
      </c>
      <c r="N32" s="311"/>
      <c r="O32" s="311"/>
      <c r="P32" s="311"/>
      <c r="Q32" s="39"/>
      <c r="R32" s="40"/>
    </row>
    <row r="33" spans="2:51" s="1" customFormat="1" ht="6.9" customHeight="1">
      <c r="B33" s="38"/>
      <c r="C33" s="39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39"/>
      <c r="R33" s="40"/>
    </row>
    <row r="34" spans="2:51" s="1" customFormat="1" ht="14.4" customHeight="1">
      <c r="B34" s="38"/>
      <c r="C34" s="39"/>
      <c r="D34" s="45" t="s">
        <v>52</v>
      </c>
      <c r="E34" s="45" t="s">
        <v>53</v>
      </c>
      <c r="F34" s="46">
        <v>0.21</v>
      </c>
      <c r="G34" s="126" t="s">
        <v>54</v>
      </c>
      <c r="H34" s="321">
        <f>ROUND((((SUM(BE102:BE109)+SUM(BE127:BE196))+SUM(BE198:BE202))),2)</f>
        <v>0</v>
      </c>
      <c r="I34" s="311"/>
      <c r="J34" s="311"/>
      <c r="K34" s="39"/>
      <c r="L34" s="39"/>
      <c r="M34" s="321">
        <f>ROUND(((ROUND((SUM(BE102:BE109)+SUM(BE127:BE196)), 2)*F34)+SUM(BE198:BE202)*F34),2)</f>
        <v>0</v>
      </c>
      <c r="N34" s="311"/>
      <c r="O34" s="311"/>
      <c r="P34" s="311"/>
      <c r="Q34" s="39"/>
      <c r="R34" s="40"/>
    </row>
    <row r="35" spans="2:51" s="1" customFormat="1" ht="14.4" customHeight="1">
      <c r="B35" s="38"/>
      <c r="C35" s="39"/>
      <c r="D35" s="39"/>
      <c r="E35" s="45" t="s">
        <v>55</v>
      </c>
      <c r="F35" s="46">
        <v>0.15</v>
      </c>
      <c r="G35" s="126" t="s">
        <v>54</v>
      </c>
      <c r="H35" s="321">
        <f>ROUND((((SUM(BF102:BF109)+SUM(BF127:BF196))+SUM(BF198:BF202))),2)</f>
        <v>0</v>
      </c>
      <c r="I35" s="311"/>
      <c r="J35" s="311"/>
      <c r="K35" s="39"/>
      <c r="L35" s="39"/>
      <c r="M35" s="321">
        <f>ROUND(((ROUND((SUM(BF102:BF109)+SUM(BF127:BF196)), 2)*F35)+SUM(BF198:BF202)*F35),2)</f>
        <v>0</v>
      </c>
      <c r="N35" s="311"/>
      <c r="O35" s="311"/>
      <c r="P35" s="311"/>
      <c r="Q35" s="39"/>
      <c r="R35" s="40"/>
    </row>
    <row r="36" spans="2:51" s="1" customFormat="1" ht="14.4" hidden="1" customHeight="1">
      <c r="B36" s="38"/>
      <c r="C36" s="39"/>
      <c r="D36" s="39"/>
      <c r="E36" s="45" t="s">
        <v>56</v>
      </c>
      <c r="F36" s="46">
        <v>0.21</v>
      </c>
      <c r="G36" s="126" t="s">
        <v>54</v>
      </c>
      <c r="H36" s="321">
        <f>ROUND((((SUM(BG102:BG109)+SUM(BG127:BG196))+SUM(BG198:BG202))),2)</f>
        <v>0</v>
      </c>
      <c r="I36" s="311"/>
      <c r="J36" s="311"/>
      <c r="K36" s="39"/>
      <c r="L36" s="39"/>
      <c r="M36" s="321">
        <v>0</v>
      </c>
      <c r="N36" s="311"/>
      <c r="O36" s="311"/>
      <c r="P36" s="311"/>
      <c r="Q36" s="39"/>
      <c r="R36" s="40"/>
    </row>
    <row r="37" spans="2:51" s="1" customFormat="1" ht="14.4" hidden="1" customHeight="1">
      <c r="B37" s="38"/>
      <c r="C37" s="39"/>
      <c r="D37" s="39"/>
      <c r="E37" s="45" t="s">
        <v>57</v>
      </c>
      <c r="F37" s="46">
        <v>0.15</v>
      </c>
      <c r="G37" s="126" t="s">
        <v>54</v>
      </c>
      <c r="H37" s="321">
        <f>ROUND((((SUM(BH102:BH109)+SUM(BH127:BH196))+SUM(BH198:BH202))),2)</f>
        <v>0</v>
      </c>
      <c r="I37" s="311"/>
      <c r="J37" s="311"/>
      <c r="K37" s="39"/>
      <c r="L37" s="39"/>
      <c r="M37" s="321">
        <v>0</v>
      </c>
      <c r="N37" s="311"/>
      <c r="O37" s="311"/>
      <c r="P37" s="311"/>
      <c r="Q37" s="39"/>
      <c r="R37" s="40"/>
    </row>
    <row r="38" spans="2:51" s="1" customFormat="1" ht="14.4" hidden="1" customHeight="1">
      <c r="B38" s="38"/>
      <c r="C38" s="39"/>
      <c r="D38" s="39"/>
      <c r="E38" s="45" t="s">
        <v>58</v>
      </c>
      <c r="F38" s="46">
        <v>0</v>
      </c>
      <c r="G38" s="126" t="s">
        <v>54</v>
      </c>
      <c r="H38" s="321">
        <f>ROUND((((SUM(BI102:BI109)+SUM(BI127:BI196))+SUM(BI198:BI202))),2)</f>
        <v>0</v>
      </c>
      <c r="I38" s="311"/>
      <c r="J38" s="311"/>
      <c r="K38" s="39"/>
      <c r="L38" s="39"/>
      <c r="M38" s="321">
        <v>0</v>
      </c>
      <c r="N38" s="311"/>
      <c r="O38" s="311"/>
      <c r="P38" s="311"/>
      <c r="Q38" s="39"/>
      <c r="R38" s="40"/>
    </row>
    <row r="39" spans="2:51" s="1" customFormat="1" ht="6.9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51" s="1" customFormat="1" ht="25.35" customHeight="1">
      <c r="B40" s="38"/>
      <c r="C40" s="122"/>
      <c r="D40" s="128" t="s">
        <v>59</v>
      </c>
      <c r="E40" s="82"/>
      <c r="F40" s="82"/>
      <c r="G40" s="129" t="s">
        <v>60</v>
      </c>
      <c r="H40" s="130" t="s">
        <v>61</v>
      </c>
      <c r="I40" s="82"/>
      <c r="J40" s="82"/>
      <c r="K40" s="82"/>
      <c r="L40" s="322">
        <f>SUM(M32:M38)</f>
        <v>0</v>
      </c>
      <c r="M40" s="322"/>
      <c r="N40" s="322"/>
      <c r="O40" s="322"/>
      <c r="P40" s="323"/>
      <c r="Q40" s="122"/>
      <c r="R40" s="40"/>
    </row>
    <row r="41" spans="2:51" s="1" customFormat="1" ht="14.4" customHeight="1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40"/>
    </row>
    <row r="42" spans="2:51" s="1" customFormat="1" ht="14.4" customHeight="1">
      <c r="B42" s="38"/>
      <c r="C42" s="39"/>
      <c r="D42" s="45" t="s">
        <v>133</v>
      </c>
      <c r="E42" s="45" t="s">
        <v>400</v>
      </c>
      <c r="F42" s="131">
        <v>92.5</v>
      </c>
      <c r="G42" s="45" t="s">
        <v>135</v>
      </c>
      <c r="H42" s="321">
        <f>IF(F42&lt;&gt;0,M27/F42,0)</f>
        <v>0</v>
      </c>
      <c r="I42" s="321"/>
      <c r="J42" s="321"/>
      <c r="K42" s="39"/>
      <c r="L42" s="45" t="s">
        <v>136</v>
      </c>
      <c r="M42" s="39"/>
      <c r="N42" s="321">
        <f>IF(F42&lt;&gt;0,M32/F42,0)</f>
        <v>0</v>
      </c>
      <c r="O42" s="321"/>
      <c r="P42" s="321"/>
      <c r="Q42" s="39"/>
      <c r="R42" s="40"/>
      <c r="AY42" s="21" t="s">
        <v>137</v>
      </c>
    </row>
    <row r="43" spans="2:51" s="1" customFormat="1" ht="14.4" customHeight="1">
      <c r="B43" s="38"/>
      <c r="C43" s="39"/>
      <c r="D43" s="45" t="s">
        <v>401</v>
      </c>
      <c r="E43" s="45" t="s">
        <v>402</v>
      </c>
      <c r="F43" s="131">
        <v>164.8</v>
      </c>
      <c r="G43" s="45" t="s">
        <v>403</v>
      </c>
      <c r="H43" s="321">
        <f>IF(F43&lt;&gt;0,M27/F43,0)</f>
        <v>0</v>
      </c>
      <c r="I43" s="321"/>
      <c r="J43" s="321"/>
      <c r="K43" s="39"/>
      <c r="L43" s="45" t="s">
        <v>404</v>
      </c>
      <c r="M43" s="39"/>
      <c r="N43" s="321">
        <f>IF(F43&lt;&gt;0,M32/F43,0)</f>
        <v>0</v>
      </c>
      <c r="O43" s="321"/>
      <c r="P43" s="321"/>
      <c r="Q43" s="39"/>
      <c r="R43" s="40"/>
      <c r="AY43" s="21" t="s">
        <v>137</v>
      </c>
    </row>
    <row r="44" spans="2:51" s="1" customFormat="1" ht="14.4" customHeight="1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40"/>
    </row>
    <row r="45" spans="2:51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51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51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51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4.4">
      <c r="B50" s="38"/>
      <c r="C50" s="39"/>
      <c r="D50" s="53" t="s">
        <v>62</v>
      </c>
      <c r="E50" s="54"/>
      <c r="F50" s="54"/>
      <c r="G50" s="54"/>
      <c r="H50" s="55"/>
      <c r="I50" s="39"/>
      <c r="J50" s="53" t="s">
        <v>63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4.4">
      <c r="B59" s="38"/>
      <c r="C59" s="39"/>
      <c r="D59" s="58" t="s">
        <v>64</v>
      </c>
      <c r="E59" s="59"/>
      <c r="F59" s="59"/>
      <c r="G59" s="60" t="s">
        <v>65</v>
      </c>
      <c r="H59" s="61"/>
      <c r="I59" s="39"/>
      <c r="J59" s="58" t="s">
        <v>64</v>
      </c>
      <c r="K59" s="59"/>
      <c r="L59" s="59"/>
      <c r="M59" s="59"/>
      <c r="N59" s="60" t="s">
        <v>65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4.4">
      <c r="B61" s="38"/>
      <c r="C61" s="39"/>
      <c r="D61" s="53" t="s">
        <v>66</v>
      </c>
      <c r="E61" s="54"/>
      <c r="F61" s="54"/>
      <c r="G61" s="54"/>
      <c r="H61" s="55"/>
      <c r="I61" s="39"/>
      <c r="J61" s="53" t="s">
        <v>67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 ht="14.4">
      <c r="B70" s="38"/>
      <c r="C70" s="39"/>
      <c r="D70" s="58" t="s">
        <v>64</v>
      </c>
      <c r="E70" s="59"/>
      <c r="F70" s="59"/>
      <c r="G70" s="60" t="s">
        <v>65</v>
      </c>
      <c r="H70" s="61"/>
      <c r="I70" s="39"/>
      <c r="J70" s="58" t="s">
        <v>64</v>
      </c>
      <c r="K70" s="59"/>
      <c r="L70" s="59"/>
      <c r="M70" s="59"/>
      <c r="N70" s="60" t="s">
        <v>65</v>
      </c>
      <c r="O70" s="59"/>
      <c r="P70" s="61"/>
      <c r="Q70" s="39"/>
      <c r="R70" s="40"/>
    </row>
    <row r="71" spans="2:21" s="1" customFormat="1" ht="14.4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4"/>
    </row>
    <row r="76" spans="2:21" s="1" customFormat="1" ht="36.9" customHeight="1">
      <c r="B76" s="38"/>
      <c r="C76" s="256" t="s">
        <v>138</v>
      </c>
      <c r="D76" s="257"/>
      <c r="E76" s="257"/>
      <c r="F76" s="257"/>
      <c r="G76" s="257"/>
      <c r="H76" s="257"/>
      <c r="I76" s="257"/>
      <c r="J76" s="257"/>
      <c r="K76" s="257"/>
      <c r="L76" s="257"/>
      <c r="M76" s="257"/>
      <c r="N76" s="257"/>
      <c r="O76" s="257"/>
      <c r="P76" s="257"/>
      <c r="Q76" s="257"/>
      <c r="R76" s="40"/>
      <c r="T76" s="135"/>
      <c r="U76" s="135"/>
    </row>
    <row r="77" spans="2:21" s="1" customFormat="1" ht="6.9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5"/>
      <c r="U77" s="135"/>
    </row>
    <row r="78" spans="2:21" s="1" customFormat="1" ht="30" customHeight="1">
      <c r="B78" s="38"/>
      <c r="C78" s="33" t="s">
        <v>20</v>
      </c>
      <c r="D78" s="39"/>
      <c r="E78" s="39"/>
      <c r="F78" s="312" t="str">
        <f>F6</f>
        <v>Rekonstrukce turistického chodníku ,,Růžová hora - Sněžka´´</v>
      </c>
      <c r="G78" s="313"/>
      <c r="H78" s="313"/>
      <c r="I78" s="313"/>
      <c r="J78" s="313"/>
      <c r="K78" s="313"/>
      <c r="L78" s="313"/>
      <c r="M78" s="313"/>
      <c r="N78" s="313"/>
      <c r="O78" s="313"/>
      <c r="P78" s="313"/>
      <c r="Q78" s="39"/>
      <c r="R78" s="40"/>
      <c r="T78" s="135"/>
      <c r="U78" s="135"/>
    </row>
    <row r="79" spans="2:21" s="1" customFormat="1" ht="36.9" customHeight="1">
      <c r="B79" s="38"/>
      <c r="C79" s="72" t="s">
        <v>130</v>
      </c>
      <c r="D79" s="39"/>
      <c r="E79" s="39"/>
      <c r="F79" s="258" t="str">
        <f>F7</f>
        <v>15-02-5 - Úsek IV. - Odbočky k ,,Jubilejní´´</v>
      </c>
      <c r="G79" s="311"/>
      <c r="H79" s="311"/>
      <c r="I79" s="311"/>
      <c r="J79" s="311"/>
      <c r="K79" s="311"/>
      <c r="L79" s="311"/>
      <c r="M79" s="311"/>
      <c r="N79" s="311"/>
      <c r="O79" s="311"/>
      <c r="P79" s="311"/>
      <c r="Q79" s="39"/>
      <c r="R79" s="40"/>
      <c r="T79" s="135"/>
      <c r="U79" s="135"/>
    </row>
    <row r="80" spans="2:21" s="1" customFormat="1" ht="6.9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5"/>
      <c r="U80" s="135"/>
    </row>
    <row r="81" spans="2:47" s="1" customFormat="1" ht="18" customHeight="1">
      <c r="B81" s="38"/>
      <c r="C81" s="33" t="s">
        <v>28</v>
      </c>
      <c r="D81" s="39"/>
      <c r="E81" s="39"/>
      <c r="F81" s="31" t="str">
        <f>F9</f>
        <v>k.ú. Hor.Malá Úpa a Pec pod Sn.</v>
      </c>
      <c r="G81" s="39"/>
      <c r="H81" s="39"/>
      <c r="I81" s="39"/>
      <c r="J81" s="39"/>
      <c r="K81" s="33" t="s">
        <v>30</v>
      </c>
      <c r="L81" s="39"/>
      <c r="M81" s="308" t="str">
        <f>IF(O9="","",O9)</f>
        <v>13. 8. 2017</v>
      </c>
      <c r="N81" s="308"/>
      <c r="O81" s="308"/>
      <c r="P81" s="308"/>
      <c r="Q81" s="39"/>
      <c r="R81" s="40"/>
      <c r="T81" s="135"/>
      <c r="U81" s="135"/>
    </row>
    <row r="82" spans="2:47" s="1" customFormat="1" ht="6.9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5"/>
      <c r="U82" s="135"/>
    </row>
    <row r="83" spans="2:47" s="1" customFormat="1" ht="13.2">
      <c r="B83" s="38"/>
      <c r="C83" s="33" t="s">
        <v>34</v>
      </c>
      <c r="D83" s="39"/>
      <c r="E83" s="39"/>
      <c r="F83" s="31" t="str">
        <f>E12</f>
        <v>Správa Krkonošského národního parku Vrchlabí</v>
      </c>
      <c r="G83" s="39"/>
      <c r="H83" s="39"/>
      <c r="I83" s="39"/>
      <c r="J83" s="39"/>
      <c r="K83" s="33" t="s">
        <v>41</v>
      </c>
      <c r="L83" s="39"/>
      <c r="M83" s="267" t="str">
        <f>E18</f>
        <v>Ing. Petr Vopata - PROLIS</v>
      </c>
      <c r="N83" s="267"/>
      <c r="O83" s="267"/>
      <c r="P83" s="267"/>
      <c r="Q83" s="267"/>
      <c r="R83" s="40"/>
      <c r="T83" s="135"/>
      <c r="U83" s="135"/>
    </row>
    <row r="84" spans="2:47" s="1" customFormat="1" ht="14.4" customHeight="1">
      <c r="B84" s="38"/>
      <c r="C84" s="33" t="s">
        <v>39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44</v>
      </c>
      <c r="L84" s="39"/>
      <c r="M84" s="267" t="str">
        <f>E21</f>
        <v>Ing. Petr Vopata</v>
      </c>
      <c r="N84" s="267"/>
      <c r="O84" s="267"/>
      <c r="P84" s="267"/>
      <c r="Q84" s="267"/>
      <c r="R84" s="40"/>
      <c r="T84" s="135"/>
      <c r="U84" s="135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5"/>
      <c r="U85" s="135"/>
    </row>
    <row r="86" spans="2:47" s="1" customFormat="1" ht="29.25" customHeight="1">
      <c r="B86" s="38"/>
      <c r="C86" s="318" t="s">
        <v>139</v>
      </c>
      <c r="D86" s="319"/>
      <c r="E86" s="319"/>
      <c r="F86" s="319"/>
      <c r="G86" s="319"/>
      <c r="H86" s="318" t="s">
        <v>140</v>
      </c>
      <c r="I86" s="320"/>
      <c r="J86" s="320"/>
      <c r="K86" s="318" t="s">
        <v>141</v>
      </c>
      <c r="L86" s="319"/>
      <c r="M86" s="318" t="s">
        <v>142</v>
      </c>
      <c r="N86" s="319"/>
      <c r="O86" s="319"/>
      <c r="P86" s="319"/>
      <c r="Q86" s="319"/>
      <c r="R86" s="40"/>
      <c r="T86" s="135"/>
      <c r="U86" s="135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5"/>
      <c r="U87" s="135"/>
    </row>
    <row r="88" spans="2:47" s="1" customFormat="1" ht="29.25" customHeight="1">
      <c r="B88" s="38"/>
      <c r="C88" s="136" t="s">
        <v>143</v>
      </c>
      <c r="D88" s="39"/>
      <c r="E88" s="39"/>
      <c r="F88" s="39"/>
      <c r="G88" s="39"/>
      <c r="H88" s="232">
        <f>W127</f>
        <v>0</v>
      </c>
      <c r="I88" s="311"/>
      <c r="J88" s="311"/>
      <c r="K88" s="232">
        <f>X127</f>
        <v>0</v>
      </c>
      <c r="L88" s="311"/>
      <c r="M88" s="232">
        <f>M127</f>
        <v>0</v>
      </c>
      <c r="N88" s="315"/>
      <c r="O88" s="315"/>
      <c r="P88" s="315"/>
      <c r="Q88" s="315"/>
      <c r="R88" s="40"/>
      <c r="T88" s="135"/>
      <c r="U88" s="135"/>
      <c r="AU88" s="21" t="s">
        <v>144</v>
      </c>
    </row>
    <row r="89" spans="2:47" s="6" customFormat="1" ht="24.9" customHeight="1">
      <c r="B89" s="137"/>
      <c r="C89" s="138"/>
      <c r="D89" s="139" t="s">
        <v>145</v>
      </c>
      <c r="E89" s="138"/>
      <c r="F89" s="138"/>
      <c r="G89" s="138"/>
      <c r="H89" s="285">
        <f>W128</f>
        <v>0</v>
      </c>
      <c r="I89" s="314"/>
      <c r="J89" s="314"/>
      <c r="K89" s="285">
        <f>X128</f>
        <v>0</v>
      </c>
      <c r="L89" s="314"/>
      <c r="M89" s="285">
        <f>M128</f>
        <v>0</v>
      </c>
      <c r="N89" s="314"/>
      <c r="O89" s="314"/>
      <c r="P89" s="314"/>
      <c r="Q89" s="314"/>
      <c r="R89" s="140"/>
      <c r="T89" s="141"/>
      <c r="U89" s="141"/>
    </row>
    <row r="90" spans="2:47" s="7" customFormat="1" ht="19.95" customHeight="1">
      <c r="B90" s="142"/>
      <c r="C90" s="143"/>
      <c r="D90" s="110" t="s">
        <v>146</v>
      </c>
      <c r="E90" s="143"/>
      <c r="F90" s="143"/>
      <c r="G90" s="143"/>
      <c r="H90" s="237">
        <f>W129</f>
        <v>0</v>
      </c>
      <c r="I90" s="317"/>
      <c r="J90" s="317"/>
      <c r="K90" s="237">
        <f>X129</f>
        <v>0</v>
      </c>
      <c r="L90" s="317"/>
      <c r="M90" s="237">
        <f>M129</f>
        <v>0</v>
      </c>
      <c r="N90" s="317"/>
      <c r="O90" s="317"/>
      <c r="P90" s="317"/>
      <c r="Q90" s="317"/>
      <c r="R90" s="144"/>
      <c r="T90" s="145"/>
      <c r="U90" s="145"/>
    </row>
    <row r="91" spans="2:47" s="7" customFormat="1" ht="19.95" customHeight="1">
      <c r="B91" s="142"/>
      <c r="C91" s="143"/>
      <c r="D91" s="110" t="s">
        <v>148</v>
      </c>
      <c r="E91" s="143"/>
      <c r="F91" s="143"/>
      <c r="G91" s="143"/>
      <c r="H91" s="237">
        <f>W147</f>
        <v>0</v>
      </c>
      <c r="I91" s="317"/>
      <c r="J91" s="317"/>
      <c r="K91" s="237">
        <f>X147</f>
        <v>0</v>
      </c>
      <c r="L91" s="317"/>
      <c r="M91" s="237">
        <f>M147</f>
        <v>0</v>
      </c>
      <c r="N91" s="317"/>
      <c r="O91" s="317"/>
      <c r="P91" s="317"/>
      <c r="Q91" s="317"/>
      <c r="R91" s="144"/>
      <c r="T91" s="145"/>
      <c r="U91" s="145"/>
    </row>
    <row r="92" spans="2:47" s="7" customFormat="1" ht="19.95" customHeight="1">
      <c r="B92" s="142"/>
      <c r="C92" s="143"/>
      <c r="D92" s="110" t="s">
        <v>149</v>
      </c>
      <c r="E92" s="143"/>
      <c r="F92" s="143"/>
      <c r="G92" s="143"/>
      <c r="H92" s="237">
        <f>W150</f>
        <v>0</v>
      </c>
      <c r="I92" s="317"/>
      <c r="J92" s="317"/>
      <c r="K92" s="237">
        <f>X150</f>
        <v>0</v>
      </c>
      <c r="L92" s="317"/>
      <c r="M92" s="237">
        <f>M150</f>
        <v>0</v>
      </c>
      <c r="N92" s="317"/>
      <c r="O92" s="317"/>
      <c r="P92" s="317"/>
      <c r="Q92" s="317"/>
      <c r="R92" s="144"/>
      <c r="T92" s="145"/>
      <c r="U92" s="145"/>
    </row>
    <row r="93" spans="2:47" s="7" customFormat="1" ht="19.95" customHeight="1">
      <c r="B93" s="142"/>
      <c r="C93" s="143"/>
      <c r="D93" s="110" t="s">
        <v>150</v>
      </c>
      <c r="E93" s="143"/>
      <c r="F93" s="143"/>
      <c r="G93" s="143"/>
      <c r="H93" s="237">
        <f>W168</f>
        <v>0</v>
      </c>
      <c r="I93" s="317"/>
      <c r="J93" s="317"/>
      <c r="K93" s="237">
        <f>X168</f>
        <v>0</v>
      </c>
      <c r="L93" s="317"/>
      <c r="M93" s="237">
        <f>M168</f>
        <v>0</v>
      </c>
      <c r="N93" s="317"/>
      <c r="O93" s="317"/>
      <c r="P93" s="317"/>
      <c r="Q93" s="317"/>
      <c r="R93" s="144"/>
      <c r="T93" s="145"/>
      <c r="U93" s="145"/>
    </row>
    <row r="94" spans="2:47" s="7" customFormat="1" ht="19.95" customHeight="1">
      <c r="B94" s="142"/>
      <c r="C94" s="143"/>
      <c r="D94" s="110" t="s">
        <v>151</v>
      </c>
      <c r="E94" s="143"/>
      <c r="F94" s="143"/>
      <c r="G94" s="143"/>
      <c r="H94" s="237">
        <f>W171</f>
        <v>0</v>
      </c>
      <c r="I94" s="317"/>
      <c r="J94" s="317"/>
      <c r="K94" s="237">
        <f>X171</f>
        <v>0</v>
      </c>
      <c r="L94" s="317"/>
      <c r="M94" s="237">
        <f>M171</f>
        <v>0</v>
      </c>
      <c r="N94" s="317"/>
      <c r="O94" s="317"/>
      <c r="P94" s="317"/>
      <c r="Q94" s="317"/>
      <c r="R94" s="144"/>
      <c r="T94" s="145"/>
      <c r="U94" s="145"/>
    </row>
    <row r="95" spans="2:47" s="6" customFormat="1" ht="24.9" customHeight="1">
      <c r="B95" s="137"/>
      <c r="C95" s="138"/>
      <c r="D95" s="139" t="s">
        <v>152</v>
      </c>
      <c r="E95" s="138"/>
      <c r="F95" s="138"/>
      <c r="G95" s="138"/>
      <c r="H95" s="285">
        <f>W175</f>
        <v>0</v>
      </c>
      <c r="I95" s="314"/>
      <c r="J95" s="314"/>
      <c r="K95" s="285">
        <f>X175</f>
        <v>0</v>
      </c>
      <c r="L95" s="314"/>
      <c r="M95" s="285">
        <f>M175</f>
        <v>0</v>
      </c>
      <c r="N95" s="314"/>
      <c r="O95" s="314"/>
      <c r="P95" s="314"/>
      <c r="Q95" s="314"/>
      <c r="R95" s="140"/>
      <c r="T95" s="141"/>
      <c r="U95" s="141"/>
    </row>
    <row r="96" spans="2:47" s="7" customFormat="1" ht="19.95" customHeight="1">
      <c r="B96" s="142"/>
      <c r="C96" s="143"/>
      <c r="D96" s="110" t="s">
        <v>153</v>
      </c>
      <c r="E96" s="143"/>
      <c r="F96" s="143"/>
      <c r="G96" s="143"/>
      <c r="H96" s="237">
        <f>W176</f>
        <v>0</v>
      </c>
      <c r="I96" s="317"/>
      <c r="J96" s="317"/>
      <c r="K96" s="237">
        <f>X176</f>
        <v>0</v>
      </c>
      <c r="L96" s="317"/>
      <c r="M96" s="237">
        <f>M176</f>
        <v>0</v>
      </c>
      <c r="N96" s="317"/>
      <c r="O96" s="317"/>
      <c r="P96" s="317"/>
      <c r="Q96" s="317"/>
      <c r="R96" s="144"/>
      <c r="T96" s="145"/>
      <c r="U96" s="145"/>
    </row>
    <row r="97" spans="2:65" s="7" customFormat="1" ht="19.95" customHeight="1">
      <c r="B97" s="142"/>
      <c r="C97" s="143"/>
      <c r="D97" s="110" t="s">
        <v>154</v>
      </c>
      <c r="E97" s="143"/>
      <c r="F97" s="143"/>
      <c r="G97" s="143"/>
      <c r="H97" s="237">
        <f>W183</f>
        <v>0</v>
      </c>
      <c r="I97" s="317"/>
      <c r="J97" s="317"/>
      <c r="K97" s="237">
        <f>X183</f>
        <v>0</v>
      </c>
      <c r="L97" s="317"/>
      <c r="M97" s="237">
        <f>M183</f>
        <v>0</v>
      </c>
      <c r="N97" s="317"/>
      <c r="O97" s="317"/>
      <c r="P97" s="317"/>
      <c r="Q97" s="317"/>
      <c r="R97" s="144"/>
      <c r="T97" s="145"/>
      <c r="U97" s="145"/>
    </row>
    <row r="98" spans="2:65" s="7" customFormat="1" ht="19.95" customHeight="1">
      <c r="B98" s="142"/>
      <c r="C98" s="143"/>
      <c r="D98" s="110" t="s">
        <v>155</v>
      </c>
      <c r="E98" s="143"/>
      <c r="F98" s="143"/>
      <c r="G98" s="143"/>
      <c r="H98" s="237">
        <f>W186</f>
        <v>0</v>
      </c>
      <c r="I98" s="317"/>
      <c r="J98" s="317"/>
      <c r="K98" s="237">
        <f>X186</f>
        <v>0</v>
      </c>
      <c r="L98" s="317"/>
      <c r="M98" s="237">
        <f>M186</f>
        <v>0</v>
      </c>
      <c r="N98" s="317"/>
      <c r="O98" s="317"/>
      <c r="P98" s="317"/>
      <c r="Q98" s="317"/>
      <c r="R98" s="144"/>
      <c r="T98" s="145"/>
      <c r="U98" s="145"/>
    </row>
    <row r="99" spans="2:65" s="7" customFormat="1" ht="19.95" customHeight="1">
      <c r="B99" s="142"/>
      <c r="C99" s="143"/>
      <c r="D99" s="110" t="s">
        <v>156</v>
      </c>
      <c r="E99" s="143"/>
      <c r="F99" s="143"/>
      <c r="G99" s="143"/>
      <c r="H99" s="237">
        <f>W190</f>
        <v>0</v>
      </c>
      <c r="I99" s="317"/>
      <c r="J99" s="317"/>
      <c r="K99" s="237">
        <f>X190</f>
        <v>0</v>
      </c>
      <c r="L99" s="317"/>
      <c r="M99" s="237">
        <f>M190</f>
        <v>0</v>
      </c>
      <c r="N99" s="317"/>
      <c r="O99" s="317"/>
      <c r="P99" s="317"/>
      <c r="Q99" s="317"/>
      <c r="R99" s="144"/>
      <c r="T99" s="145"/>
      <c r="U99" s="145"/>
    </row>
    <row r="100" spans="2:65" s="6" customFormat="1" ht="21.75" customHeight="1">
      <c r="B100" s="137"/>
      <c r="C100" s="138"/>
      <c r="D100" s="139" t="s">
        <v>157</v>
      </c>
      <c r="E100" s="138"/>
      <c r="F100" s="138"/>
      <c r="G100" s="138"/>
      <c r="H100" s="284">
        <f>W197</f>
        <v>0</v>
      </c>
      <c r="I100" s="314"/>
      <c r="J100" s="314"/>
      <c r="K100" s="284">
        <f>X197</f>
        <v>0</v>
      </c>
      <c r="L100" s="314"/>
      <c r="M100" s="284">
        <f>M197</f>
        <v>0</v>
      </c>
      <c r="N100" s="314"/>
      <c r="O100" s="314"/>
      <c r="P100" s="314"/>
      <c r="Q100" s="314"/>
      <c r="R100" s="140"/>
      <c r="T100" s="141"/>
      <c r="U100" s="141"/>
    </row>
    <row r="101" spans="2:65" s="1" customFormat="1" ht="21.75" customHeight="1"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40"/>
      <c r="T101" s="135"/>
      <c r="U101" s="135"/>
    </row>
    <row r="102" spans="2:65" s="1" customFormat="1" ht="29.25" customHeight="1">
      <c r="B102" s="38"/>
      <c r="C102" s="136" t="s">
        <v>158</v>
      </c>
      <c r="D102" s="39"/>
      <c r="E102" s="39"/>
      <c r="F102" s="39"/>
      <c r="G102" s="39"/>
      <c r="H102" s="39"/>
      <c r="I102" s="39"/>
      <c r="J102" s="39"/>
      <c r="K102" s="39"/>
      <c r="L102" s="39"/>
      <c r="M102" s="315">
        <f>ROUND(M103+M104+M105+M106+M107+M108,2)</f>
        <v>0</v>
      </c>
      <c r="N102" s="316"/>
      <c r="O102" s="316"/>
      <c r="P102" s="316"/>
      <c r="Q102" s="316"/>
      <c r="R102" s="40"/>
      <c r="T102" s="146"/>
      <c r="U102" s="147" t="s">
        <v>52</v>
      </c>
    </row>
    <row r="103" spans="2:65" s="1" customFormat="1" ht="18" customHeight="1">
      <c r="B103" s="38"/>
      <c r="C103" s="39"/>
      <c r="D103" s="234" t="s">
        <v>159</v>
      </c>
      <c r="E103" s="235"/>
      <c r="F103" s="235"/>
      <c r="G103" s="235"/>
      <c r="H103" s="235"/>
      <c r="I103" s="39"/>
      <c r="J103" s="39"/>
      <c r="K103" s="39"/>
      <c r="L103" s="39"/>
      <c r="M103" s="236">
        <f>ROUND(M88*T103,2)</f>
        <v>0</v>
      </c>
      <c r="N103" s="237"/>
      <c r="O103" s="237"/>
      <c r="P103" s="237"/>
      <c r="Q103" s="237"/>
      <c r="R103" s="40"/>
      <c r="S103" s="148"/>
      <c r="T103" s="149"/>
      <c r="U103" s="150" t="s">
        <v>53</v>
      </c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2" t="s">
        <v>160</v>
      </c>
      <c r="AZ103" s="151"/>
      <c r="BA103" s="151"/>
      <c r="BB103" s="151"/>
      <c r="BC103" s="151"/>
      <c r="BD103" s="151"/>
      <c r="BE103" s="153">
        <f t="shared" ref="BE103:BE108" si="0">IF(U103="základní",M103,0)</f>
        <v>0</v>
      </c>
      <c r="BF103" s="153">
        <f t="shared" ref="BF103:BF108" si="1">IF(U103="snížená",M103,0)</f>
        <v>0</v>
      </c>
      <c r="BG103" s="153">
        <f t="shared" ref="BG103:BG108" si="2">IF(U103="zákl. přenesená",M103,0)</f>
        <v>0</v>
      </c>
      <c r="BH103" s="153">
        <f t="shared" ref="BH103:BH108" si="3">IF(U103="sníž. přenesená",M103,0)</f>
        <v>0</v>
      </c>
      <c r="BI103" s="153">
        <f t="shared" ref="BI103:BI108" si="4">IF(U103="nulová",M103,0)</f>
        <v>0</v>
      </c>
      <c r="BJ103" s="152" t="s">
        <v>27</v>
      </c>
      <c r="BK103" s="151"/>
      <c r="BL103" s="151"/>
      <c r="BM103" s="151"/>
    </row>
    <row r="104" spans="2:65" s="1" customFormat="1" ht="18" customHeight="1">
      <c r="B104" s="38"/>
      <c r="C104" s="39"/>
      <c r="D104" s="234" t="s">
        <v>161</v>
      </c>
      <c r="E104" s="235"/>
      <c r="F104" s="235"/>
      <c r="G104" s="235"/>
      <c r="H104" s="235"/>
      <c r="I104" s="39"/>
      <c r="J104" s="39"/>
      <c r="K104" s="39"/>
      <c r="L104" s="39"/>
      <c r="M104" s="236">
        <f>ROUND(M88*T104,2)</f>
        <v>0</v>
      </c>
      <c r="N104" s="237"/>
      <c r="O104" s="237"/>
      <c r="P104" s="237"/>
      <c r="Q104" s="237"/>
      <c r="R104" s="40"/>
      <c r="S104" s="148"/>
      <c r="T104" s="149"/>
      <c r="U104" s="150" t="s">
        <v>53</v>
      </c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2" t="s">
        <v>160</v>
      </c>
      <c r="AZ104" s="151"/>
      <c r="BA104" s="151"/>
      <c r="BB104" s="151"/>
      <c r="BC104" s="151"/>
      <c r="BD104" s="151"/>
      <c r="BE104" s="153">
        <f t="shared" si="0"/>
        <v>0</v>
      </c>
      <c r="BF104" s="153">
        <f t="shared" si="1"/>
        <v>0</v>
      </c>
      <c r="BG104" s="153">
        <f t="shared" si="2"/>
        <v>0</v>
      </c>
      <c r="BH104" s="153">
        <f t="shared" si="3"/>
        <v>0</v>
      </c>
      <c r="BI104" s="153">
        <f t="shared" si="4"/>
        <v>0</v>
      </c>
      <c r="BJ104" s="152" t="s">
        <v>27</v>
      </c>
      <c r="BK104" s="151"/>
      <c r="BL104" s="151"/>
      <c r="BM104" s="151"/>
    </row>
    <row r="105" spans="2:65" s="1" customFormat="1" ht="18" customHeight="1">
      <c r="B105" s="38"/>
      <c r="C105" s="39"/>
      <c r="D105" s="234" t="s">
        <v>162</v>
      </c>
      <c r="E105" s="235"/>
      <c r="F105" s="235"/>
      <c r="G105" s="235"/>
      <c r="H105" s="235"/>
      <c r="I105" s="39"/>
      <c r="J105" s="39"/>
      <c r="K105" s="39"/>
      <c r="L105" s="39"/>
      <c r="M105" s="236">
        <f>ROUND(M88*T105,2)</f>
        <v>0</v>
      </c>
      <c r="N105" s="237"/>
      <c r="O105" s="237"/>
      <c r="P105" s="237"/>
      <c r="Q105" s="237"/>
      <c r="R105" s="40"/>
      <c r="S105" s="148"/>
      <c r="T105" s="149"/>
      <c r="U105" s="150" t="s">
        <v>53</v>
      </c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2" t="s">
        <v>160</v>
      </c>
      <c r="AZ105" s="151"/>
      <c r="BA105" s="151"/>
      <c r="BB105" s="151"/>
      <c r="BC105" s="151"/>
      <c r="BD105" s="151"/>
      <c r="BE105" s="153">
        <f t="shared" si="0"/>
        <v>0</v>
      </c>
      <c r="BF105" s="153">
        <f t="shared" si="1"/>
        <v>0</v>
      </c>
      <c r="BG105" s="153">
        <f t="shared" si="2"/>
        <v>0</v>
      </c>
      <c r="BH105" s="153">
        <f t="shared" si="3"/>
        <v>0</v>
      </c>
      <c r="BI105" s="153">
        <f t="shared" si="4"/>
        <v>0</v>
      </c>
      <c r="BJ105" s="152" t="s">
        <v>27</v>
      </c>
      <c r="BK105" s="151"/>
      <c r="BL105" s="151"/>
      <c r="BM105" s="151"/>
    </row>
    <row r="106" spans="2:65" s="1" customFormat="1" ht="18" customHeight="1">
      <c r="B106" s="38"/>
      <c r="C106" s="39"/>
      <c r="D106" s="234" t="s">
        <v>163</v>
      </c>
      <c r="E106" s="235"/>
      <c r="F106" s="235"/>
      <c r="G106" s="235"/>
      <c r="H106" s="235"/>
      <c r="I106" s="39"/>
      <c r="J106" s="39"/>
      <c r="K106" s="39"/>
      <c r="L106" s="39"/>
      <c r="M106" s="236">
        <f>ROUND(M88*T106,2)</f>
        <v>0</v>
      </c>
      <c r="N106" s="237"/>
      <c r="O106" s="237"/>
      <c r="P106" s="237"/>
      <c r="Q106" s="237"/>
      <c r="R106" s="40"/>
      <c r="S106" s="148"/>
      <c r="T106" s="149"/>
      <c r="U106" s="150" t="s">
        <v>53</v>
      </c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2" t="s">
        <v>160</v>
      </c>
      <c r="AZ106" s="151"/>
      <c r="BA106" s="151"/>
      <c r="BB106" s="151"/>
      <c r="BC106" s="151"/>
      <c r="BD106" s="151"/>
      <c r="BE106" s="153">
        <f t="shared" si="0"/>
        <v>0</v>
      </c>
      <c r="BF106" s="153">
        <f t="shared" si="1"/>
        <v>0</v>
      </c>
      <c r="BG106" s="153">
        <f t="shared" si="2"/>
        <v>0</v>
      </c>
      <c r="BH106" s="153">
        <f t="shared" si="3"/>
        <v>0</v>
      </c>
      <c r="BI106" s="153">
        <f t="shared" si="4"/>
        <v>0</v>
      </c>
      <c r="BJ106" s="152" t="s">
        <v>27</v>
      </c>
      <c r="BK106" s="151"/>
      <c r="BL106" s="151"/>
      <c r="BM106" s="151"/>
    </row>
    <row r="107" spans="2:65" s="1" customFormat="1" ht="18" customHeight="1">
      <c r="B107" s="38"/>
      <c r="C107" s="39"/>
      <c r="D107" s="234" t="s">
        <v>164</v>
      </c>
      <c r="E107" s="235"/>
      <c r="F107" s="235"/>
      <c r="G107" s="235"/>
      <c r="H107" s="235"/>
      <c r="I107" s="39"/>
      <c r="J107" s="39"/>
      <c r="K107" s="39"/>
      <c r="L107" s="39"/>
      <c r="M107" s="236">
        <f>ROUND(M88*T107,2)</f>
        <v>0</v>
      </c>
      <c r="N107" s="237"/>
      <c r="O107" s="237"/>
      <c r="P107" s="237"/>
      <c r="Q107" s="237"/>
      <c r="R107" s="40"/>
      <c r="S107" s="148"/>
      <c r="T107" s="149"/>
      <c r="U107" s="150" t="s">
        <v>53</v>
      </c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2" t="s">
        <v>160</v>
      </c>
      <c r="AZ107" s="151"/>
      <c r="BA107" s="151"/>
      <c r="BB107" s="151"/>
      <c r="BC107" s="151"/>
      <c r="BD107" s="151"/>
      <c r="BE107" s="153">
        <f t="shared" si="0"/>
        <v>0</v>
      </c>
      <c r="BF107" s="153">
        <f t="shared" si="1"/>
        <v>0</v>
      </c>
      <c r="BG107" s="153">
        <f t="shared" si="2"/>
        <v>0</v>
      </c>
      <c r="BH107" s="153">
        <f t="shared" si="3"/>
        <v>0</v>
      </c>
      <c r="BI107" s="153">
        <f t="shared" si="4"/>
        <v>0</v>
      </c>
      <c r="BJ107" s="152" t="s">
        <v>27</v>
      </c>
      <c r="BK107" s="151"/>
      <c r="BL107" s="151"/>
      <c r="BM107" s="151"/>
    </row>
    <row r="108" spans="2:65" s="1" customFormat="1" ht="18" customHeight="1">
      <c r="B108" s="38"/>
      <c r="C108" s="39"/>
      <c r="D108" s="110" t="s">
        <v>165</v>
      </c>
      <c r="E108" s="39"/>
      <c r="F108" s="39"/>
      <c r="G108" s="39"/>
      <c r="H108" s="39"/>
      <c r="I108" s="39"/>
      <c r="J108" s="39"/>
      <c r="K108" s="39"/>
      <c r="L108" s="39"/>
      <c r="M108" s="236">
        <f>ROUND(M88*T108,2)</f>
        <v>0</v>
      </c>
      <c r="N108" s="237"/>
      <c r="O108" s="237"/>
      <c r="P108" s="237"/>
      <c r="Q108" s="237"/>
      <c r="R108" s="40"/>
      <c r="S108" s="148"/>
      <c r="T108" s="154"/>
      <c r="U108" s="155" t="s">
        <v>53</v>
      </c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2" t="s">
        <v>166</v>
      </c>
      <c r="AZ108" s="151"/>
      <c r="BA108" s="151"/>
      <c r="BB108" s="151"/>
      <c r="BC108" s="151"/>
      <c r="BD108" s="151"/>
      <c r="BE108" s="153">
        <f t="shared" si="0"/>
        <v>0</v>
      </c>
      <c r="BF108" s="153">
        <f t="shared" si="1"/>
        <v>0</v>
      </c>
      <c r="BG108" s="153">
        <f t="shared" si="2"/>
        <v>0</v>
      </c>
      <c r="BH108" s="153">
        <f t="shared" si="3"/>
        <v>0</v>
      </c>
      <c r="BI108" s="153">
        <f t="shared" si="4"/>
        <v>0</v>
      </c>
      <c r="BJ108" s="152" t="s">
        <v>27</v>
      </c>
      <c r="BK108" s="151"/>
      <c r="BL108" s="151"/>
      <c r="BM108" s="151"/>
    </row>
    <row r="109" spans="2:65" s="1" customFormat="1"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40"/>
      <c r="T109" s="135"/>
      <c r="U109" s="135"/>
    </row>
    <row r="110" spans="2:65" s="1" customFormat="1" ht="29.25" customHeight="1">
      <c r="B110" s="38"/>
      <c r="C110" s="121" t="s">
        <v>122</v>
      </c>
      <c r="D110" s="122"/>
      <c r="E110" s="122"/>
      <c r="F110" s="122"/>
      <c r="G110" s="122"/>
      <c r="H110" s="122"/>
      <c r="I110" s="122"/>
      <c r="J110" s="122"/>
      <c r="K110" s="122"/>
      <c r="L110" s="233">
        <f>ROUND(SUM(M88+M102),2)</f>
        <v>0</v>
      </c>
      <c r="M110" s="233"/>
      <c r="N110" s="233"/>
      <c r="O110" s="233"/>
      <c r="P110" s="233"/>
      <c r="Q110" s="233"/>
      <c r="R110" s="40"/>
      <c r="T110" s="135"/>
      <c r="U110" s="135"/>
    </row>
    <row r="111" spans="2:65" s="1" customFormat="1" ht="6.9" customHeight="1"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4"/>
      <c r="T111" s="135"/>
      <c r="U111" s="135"/>
    </row>
    <row r="115" spans="2:63" s="1" customFormat="1" ht="6.9" customHeight="1"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7"/>
    </row>
    <row r="116" spans="2:63" s="1" customFormat="1" ht="36.9" customHeight="1">
      <c r="B116" s="38"/>
      <c r="C116" s="256" t="s">
        <v>167</v>
      </c>
      <c r="D116" s="311"/>
      <c r="E116" s="311"/>
      <c r="F116" s="311"/>
      <c r="G116" s="311"/>
      <c r="H116" s="311"/>
      <c r="I116" s="311"/>
      <c r="J116" s="311"/>
      <c r="K116" s="311"/>
      <c r="L116" s="311"/>
      <c r="M116" s="311"/>
      <c r="N116" s="311"/>
      <c r="O116" s="311"/>
      <c r="P116" s="311"/>
      <c r="Q116" s="311"/>
      <c r="R116" s="40"/>
    </row>
    <row r="117" spans="2:63" s="1" customFormat="1" ht="6.9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3" s="1" customFormat="1" ht="30" customHeight="1">
      <c r="B118" s="38"/>
      <c r="C118" s="33" t="s">
        <v>20</v>
      </c>
      <c r="D118" s="39"/>
      <c r="E118" s="39"/>
      <c r="F118" s="312" t="str">
        <f>F6</f>
        <v>Rekonstrukce turistického chodníku ,,Růžová hora - Sněžka´´</v>
      </c>
      <c r="G118" s="313"/>
      <c r="H118" s="313"/>
      <c r="I118" s="313"/>
      <c r="J118" s="313"/>
      <c r="K118" s="313"/>
      <c r="L118" s="313"/>
      <c r="M118" s="313"/>
      <c r="N118" s="313"/>
      <c r="O118" s="313"/>
      <c r="P118" s="313"/>
      <c r="Q118" s="39"/>
      <c r="R118" s="40"/>
    </row>
    <row r="119" spans="2:63" s="1" customFormat="1" ht="36.9" customHeight="1">
      <c r="B119" s="38"/>
      <c r="C119" s="72" t="s">
        <v>130</v>
      </c>
      <c r="D119" s="39"/>
      <c r="E119" s="39"/>
      <c r="F119" s="258" t="str">
        <f>F7</f>
        <v>15-02-5 - Úsek IV. - Odbočky k ,,Jubilejní´´</v>
      </c>
      <c r="G119" s="311"/>
      <c r="H119" s="311"/>
      <c r="I119" s="311"/>
      <c r="J119" s="311"/>
      <c r="K119" s="311"/>
      <c r="L119" s="311"/>
      <c r="M119" s="311"/>
      <c r="N119" s="311"/>
      <c r="O119" s="311"/>
      <c r="P119" s="311"/>
      <c r="Q119" s="39"/>
      <c r="R119" s="40"/>
    </row>
    <row r="120" spans="2:63" s="1" customFormat="1" ht="6.9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63" s="1" customFormat="1" ht="18" customHeight="1">
      <c r="B121" s="38"/>
      <c r="C121" s="33" t="s">
        <v>28</v>
      </c>
      <c r="D121" s="39"/>
      <c r="E121" s="39"/>
      <c r="F121" s="31" t="str">
        <f>F9</f>
        <v>k.ú. Hor.Malá Úpa a Pec pod Sn.</v>
      </c>
      <c r="G121" s="39"/>
      <c r="H121" s="39"/>
      <c r="I121" s="39"/>
      <c r="J121" s="39"/>
      <c r="K121" s="33" t="s">
        <v>30</v>
      </c>
      <c r="L121" s="39"/>
      <c r="M121" s="308" t="str">
        <f>IF(O9="","",O9)</f>
        <v>13. 8. 2017</v>
      </c>
      <c r="N121" s="308"/>
      <c r="O121" s="308"/>
      <c r="P121" s="308"/>
      <c r="Q121" s="39"/>
      <c r="R121" s="40"/>
    </row>
    <row r="122" spans="2:63" s="1" customFormat="1" ht="6.9" customHeight="1"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40"/>
    </row>
    <row r="123" spans="2:63" s="1" customFormat="1" ht="13.2">
      <c r="B123" s="38"/>
      <c r="C123" s="33" t="s">
        <v>34</v>
      </c>
      <c r="D123" s="39"/>
      <c r="E123" s="39"/>
      <c r="F123" s="31" t="str">
        <f>E12</f>
        <v>Správa Krkonošského národního parku Vrchlabí</v>
      </c>
      <c r="G123" s="39"/>
      <c r="H123" s="39"/>
      <c r="I123" s="39"/>
      <c r="J123" s="39"/>
      <c r="K123" s="33" t="s">
        <v>41</v>
      </c>
      <c r="L123" s="39"/>
      <c r="M123" s="267" t="str">
        <f>E18</f>
        <v>Ing. Petr Vopata - PROLIS</v>
      </c>
      <c r="N123" s="267"/>
      <c r="O123" s="267"/>
      <c r="P123" s="267"/>
      <c r="Q123" s="267"/>
      <c r="R123" s="40"/>
    </row>
    <row r="124" spans="2:63" s="1" customFormat="1" ht="14.4" customHeight="1">
      <c r="B124" s="38"/>
      <c r="C124" s="33" t="s">
        <v>39</v>
      </c>
      <c r="D124" s="39"/>
      <c r="E124" s="39"/>
      <c r="F124" s="31" t="str">
        <f>IF(E15="","",E15)</f>
        <v>Vyplň údaj</v>
      </c>
      <c r="G124" s="39"/>
      <c r="H124" s="39"/>
      <c r="I124" s="39"/>
      <c r="J124" s="39"/>
      <c r="K124" s="33" t="s">
        <v>44</v>
      </c>
      <c r="L124" s="39"/>
      <c r="M124" s="267" t="str">
        <f>E21</f>
        <v>Ing. Petr Vopata</v>
      </c>
      <c r="N124" s="267"/>
      <c r="O124" s="267"/>
      <c r="P124" s="267"/>
      <c r="Q124" s="267"/>
      <c r="R124" s="40"/>
    </row>
    <row r="125" spans="2:63" s="1" customFormat="1" ht="10.35" customHeight="1"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40"/>
    </row>
    <row r="126" spans="2:63" s="8" customFormat="1" ht="29.25" customHeight="1">
      <c r="B126" s="156"/>
      <c r="C126" s="157" t="s">
        <v>168</v>
      </c>
      <c r="D126" s="158" t="s">
        <v>169</v>
      </c>
      <c r="E126" s="158" t="s">
        <v>70</v>
      </c>
      <c r="F126" s="309" t="s">
        <v>170</v>
      </c>
      <c r="G126" s="309"/>
      <c r="H126" s="309"/>
      <c r="I126" s="309"/>
      <c r="J126" s="158" t="s">
        <v>137</v>
      </c>
      <c r="K126" s="158" t="s">
        <v>171</v>
      </c>
      <c r="L126" s="158" t="s">
        <v>172</v>
      </c>
      <c r="M126" s="309" t="s">
        <v>173</v>
      </c>
      <c r="N126" s="309"/>
      <c r="O126" s="309"/>
      <c r="P126" s="309" t="s">
        <v>142</v>
      </c>
      <c r="Q126" s="310"/>
      <c r="R126" s="159"/>
      <c r="T126" s="83" t="s">
        <v>174</v>
      </c>
      <c r="U126" s="84" t="s">
        <v>52</v>
      </c>
      <c r="V126" s="84" t="s">
        <v>175</v>
      </c>
      <c r="W126" s="84" t="s">
        <v>176</v>
      </c>
      <c r="X126" s="84" t="s">
        <v>177</v>
      </c>
      <c r="Y126" s="84" t="s">
        <v>178</v>
      </c>
      <c r="Z126" s="84" t="s">
        <v>179</v>
      </c>
      <c r="AA126" s="84" t="s">
        <v>180</v>
      </c>
      <c r="AB126" s="84" t="s">
        <v>181</v>
      </c>
      <c r="AC126" s="84" t="s">
        <v>182</v>
      </c>
      <c r="AD126" s="85" t="s">
        <v>183</v>
      </c>
    </row>
    <row r="127" spans="2:63" s="1" customFormat="1" ht="29.25" customHeight="1">
      <c r="B127" s="38"/>
      <c r="C127" s="87" t="s">
        <v>132</v>
      </c>
      <c r="D127" s="39"/>
      <c r="E127" s="39"/>
      <c r="F127" s="39"/>
      <c r="G127" s="39"/>
      <c r="H127" s="39"/>
      <c r="I127" s="39"/>
      <c r="J127" s="39"/>
      <c r="K127" s="39"/>
      <c r="L127" s="39"/>
      <c r="M127" s="282">
        <f>BK127</f>
        <v>0</v>
      </c>
      <c r="N127" s="283"/>
      <c r="O127" s="283"/>
      <c r="P127" s="283"/>
      <c r="Q127" s="283"/>
      <c r="R127" s="40"/>
      <c r="T127" s="86"/>
      <c r="U127" s="54"/>
      <c r="V127" s="54"/>
      <c r="W127" s="160">
        <f>W128+W175+W197</f>
        <v>0</v>
      </c>
      <c r="X127" s="160">
        <f>X128+X175+X197</f>
        <v>0</v>
      </c>
      <c r="Y127" s="54"/>
      <c r="Z127" s="161">
        <f>Z128+Z175+Z197</f>
        <v>0</v>
      </c>
      <c r="AA127" s="54"/>
      <c r="AB127" s="161">
        <f>AB128+AB175+AB197</f>
        <v>48.515000000000001</v>
      </c>
      <c r="AC127" s="54"/>
      <c r="AD127" s="162">
        <f>AD128+AD175+AD197</f>
        <v>0</v>
      </c>
      <c r="AT127" s="21" t="s">
        <v>89</v>
      </c>
      <c r="AU127" s="21" t="s">
        <v>144</v>
      </c>
      <c r="BK127" s="163">
        <f>BK128+BK175+BK197</f>
        <v>0</v>
      </c>
    </row>
    <row r="128" spans="2:63" s="9" customFormat="1" ht="37.35" customHeight="1">
      <c r="B128" s="164"/>
      <c r="C128" s="165"/>
      <c r="D128" s="166" t="s">
        <v>145</v>
      </c>
      <c r="E128" s="166"/>
      <c r="F128" s="166"/>
      <c r="G128" s="166"/>
      <c r="H128" s="166"/>
      <c r="I128" s="166"/>
      <c r="J128" s="166"/>
      <c r="K128" s="166"/>
      <c r="L128" s="166"/>
      <c r="M128" s="284">
        <f>BK128</f>
        <v>0</v>
      </c>
      <c r="N128" s="285"/>
      <c r="O128" s="285"/>
      <c r="P128" s="285"/>
      <c r="Q128" s="285"/>
      <c r="R128" s="167"/>
      <c r="T128" s="168"/>
      <c r="U128" s="165"/>
      <c r="V128" s="165"/>
      <c r="W128" s="169">
        <f>W129+W147+W150+W168+W171</f>
        <v>0</v>
      </c>
      <c r="X128" s="169">
        <f>X129+X147+X150+X168+X171</f>
        <v>0</v>
      </c>
      <c r="Y128" s="165"/>
      <c r="Z128" s="170">
        <f>Z129+Z147+Z150+Z168+Z171</f>
        <v>0</v>
      </c>
      <c r="AA128" s="165"/>
      <c r="AB128" s="170">
        <f>AB129+AB147+AB150+AB168+AB171</f>
        <v>48.515000000000001</v>
      </c>
      <c r="AC128" s="165"/>
      <c r="AD128" s="171">
        <f>AD129+AD147+AD150+AD168+AD171</f>
        <v>0</v>
      </c>
      <c r="AR128" s="172" t="s">
        <v>27</v>
      </c>
      <c r="AT128" s="173" t="s">
        <v>89</v>
      </c>
      <c r="AU128" s="173" t="s">
        <v>90</v>
      </c>
      <c r="AY128" s="172" t="s">
        <v>184</v>
      </c>
      <c r="BK128" s="174">
        <f>BK129+BK147+BK150+BK168+BK171</f>
        <v>0</v>
      </c>
    </row>
    <row r="129" spans="2:65" s="9" customFormat="1" ht="19.95" customHeight="1">
      <c r="B129" s="164"/>
      <c r="C129" s="165"/>
      <c r="D129" s="175" t="s">
        <v>146</v>
      </c>
      <c r="E129" s="175"/>
      <c r="F129" s="175"/>
      <c r="G129" s="175"/>
      <c r="H129" s="175"/>
      <c r="I129" s="175"/>
      <c r="J129" s="175"/>
      <c r="K129" s="175"/>
      <c r="L129" s="175"/>
      <c r="M129" s="286">
        <f>BK129</f>
        <v>0</v>
      </c>
      <c r="N129" s="287"/>
      <c r="O129" s="287"/>
      <c r="P129" s="287"/>
      <c r="Q129" s="287"/>
      <c r="R129" s="167"/>
      <c r="T129" s="168"/>
      <c r="U129" s="165"/>
      <c r="V129" s="165"/>
      <c r="W129" s="169">
        <f>SUM(W130:W146)</f>
        <v>0</v>
      </c>
      <c r="X129" s="169">
        <f>SUM(X130:X146)</f>
        <v>0</v>
      </c>
      <c r="Y129" s="165"/>
      <c r="Z129" s="170">
        <f>SUM(Z130:Z146)</f>
        <v>0</v>
      </c>
      <c r="AA129" s="165"/>
      <c r="AB129" s="170">
        <f>SUM(AB130:AB146)</f>
        <v>0.125</v>
      </c>
      <c r="AC129" s="165"/>
      <c r="AD129" s="171">
        <f>SUM(AD130:AD146)</f>
        <v>0</v>
      </c>
      <c r="AR129" s="172" t="s">
        <v>27</v>
      </c>
      <c r="AT129" s="173" t="s">
        <v>89</v>
      </c>
      <c r="AU129" s="173" t="s">
        <v>27</v>
      </c>
      <c r="AY129" s="172" t="s">
        <v>184</v>
      </c>
      <c r="BK129" s="174">
        <f>SUM(BK130:BK146)</f>
        <v>0</v>
      </c>
    </row>
    <row r="130" spans="2:65" s="1" customFormat="1" ht="31.5" customHeight="1">
      <c r="B130" s="38"/>
      <c r="C130" s="176" t="s">
        <v>27</v>
      </c>
      <c r="D130" s="176" t="s">
        <v>185</v>
      </c>
      <c r="E130" s="177" t="s">
        <v>615</v>
      </c>
      <c r="F130" s="298" t="s">
        <v>616</v>
      </c>
      <c r="G130" s="298"/>
      <c r="H130" s="298"/>
      <c r="I130" s="298"/>
      <c r="J130" s="178" t="s">
        <v>200</v>
      </c>
      <c r="K130" s="179">
        <v>22.69</v>
      </c>
      <c r="L130" s="180">
        <v>0</v>
      </c>
      <c r="M130" s="299">
        <v>0</v>
      </c>
      <c r="N130" s="300"/>
      <c r="O130" s="300"/>
      <c r="P130" s="279">
        <f>ROUND(V130*K130,2)</f>
        <v>0</v>
      </c>
      <c r="Q130" s="279"/>
      <c r="R130" s="40"/>
      <c r="T130" s="181" t="s">
        <v>26</v>
      </c>
      <c r="U130" s="47" t="s">
        <v>53</v>
      </c>
      <c r="V130" s="127">
        <f>L130+M130</f>
        <v>0</v>
      </c>
      <c r="W130" s="127">
        <f>ROUND(L130*K130,2)</f>
        <v>0</v>
      </c>
      <c r="X130" s="127">
        <f>ROUND(M130*K130,2)</f>
        <v>0</v>
      </c>
      <c r="Y130" s="39"/>
      <c r="Z130" s="182">
        <f>Y130*K130</f>
        <v>0</v>
      </c>
      <c r="AA130" s="182">
        <v>0</v>
      </c>
      <c r="AB130" s="182">
        <f>AA130*K130</f>
        <v>0</v>
      </c>
      <c r="AC130" s="182">
        <v>0</v>
      </c>
      <c r="AD130" s="183">
        <f>AC130*K130</f>
        <v>0</v>
      </c>
      <c r="AR130" s="21" t="s">
        <v>189</v>
      </c>
      <c r="AT130" s="21" t="s">
        <v>185</v>
      </c>
      <c r="AU130" s="21" t="s">
        <v>128</v>
      </c>
      <c r="AY130" s="21" t="s">
        <v>184</v>
      </c>
      <c r="BE130" s="114">
        <f>IF(U130="základní",P130,0)</f>
        <v>0</v>
      </c>
      <c r="BF130" s="114">
        <f>IF(U130="snížená",P130,0)</f>
        <v>0</v>
      </c>
      <c r="BG130" s="114">
        <f>IF(U130="zákl. přenesená",P130,0)</f>
        <v>0</v>
      </c>
      <c r="BH130" s="114">
        <f>IF(U130="sníž. přenesená",P130,0)</f>
        <v>0</v>
      </c>
      <c r="BI130" s="114">
        <f>IF(U130="nulová",P130,0)</f>
        <v>0</v>
      </c>
      <c r="BJ130" s="21" t="s">
        <v>27</v>
      </c>
      <c r="BK130" s="114">
        <f>ROUND(V130*K130,2)</f>
        <v>0</v>
      </c>
      <c r="BL130" s="21" t="s">
        <v>189</v>
      </c>
      <c r="BM130" s="21" t="s">
        <v>796</v>
      </c>
    </row>
    <row r="131" spans="2:65" s="12" customFormat="1" ht="31.5" customHeight="1">
      <c r="B131" s="200"/>
      <c r="C131" s="201"/>
      <c r="D131" s="201"/>
      <c r="E131" s="202" t="s">
        <v>26</v>
      </c>
      <c r="F131" s="294" t="s">
        <v>797</v>
      </c>
      <c r="G131" s="295"/>
      <c r="H131" s="295"/>
      <c r="I131" s="295"/>
      <c r="J131" s="201"/>
      <c r="K131" s="203" t="s">
        <v>26</v>
      </c>
      <c r="L131" s="201"/>
      <c r="M131" s="201"/>
      <c r="N131" s="201"/>
      <c r="O131" s="201"/>
      <c r="P131" s="201"/>
      <c r="Q131" s="201"/>
      <c r="R131" s="204"/>
      <c r="T131" s="205"/>
      <c r="U131" s="201"/>
      <c r="V131" s="201"/>
      <c r="W131" s="201"/>
      <c r="X131" s="201"/>
      <c r="Y131" s="201"/>
      <c r="Z131" s="201"/>
      <c r="AA131" s="201"/>
      <c r="AB131" s="201"/>
      <c r="AC131" s="201"/>
      <c r="AD131" s="206"/>
      <c r="AT131" s="207" t="s">
        <v>192</v>
      </c>
      <c r="AU131" s="207" t="s">
        <v>128</v>
      </c>
      <c r="AV131" s="12" t="s">
        <v>27</v>
      </c>
      <c r="AW131" s="12" t="s">
        <v>7</v>
      </c>
      <c r="AX131" s="12" t="s">
        <v>90</v>
      </c>
      <c r="AY131" s="207" t="s">
        <v>184</v>
      </c>
    </row>
    <row r="132" spans="2:65" s="10" customFormat="1" ht="22.5" customHeight="1">
      <c r="B132" s="184"/>
      <c r="C132" s="185"/>
      <c r="D132" s="185"/>
      <c r="E132" s="186" t="s">
        <v>26</v>
      </c>
      <c r="F132" s="296" t="s">
        <v>798</v>
      </c>
      <c r="G132" s="297"/>
      <c r="H132" s="297"/>
      <c r="I132" s="297"/>
      <c r="J132" s="185"/>
      <c r="K132" s="187">
        <v>17.02</v>
      </c>
      <c r="L132" s="185"/>
      <c r="M132" s="185"/>
      <c r="N132" s="185"/>
      <c r="O132" s="185"/>
      <c r="P132" s="185"/>
      <c r="Q132" s="185"/>
      <c r="R132" s="188"/>
      <c r="T132" s="189"/>
      <c r="U132" s="185"/>
      <c r="V132" s="185"/>
      <c r="W132" s="185"/>
      <c r="X132" s="185"/>
      <c r="Y132" s="185"/>
      <c r="Z132" s="185"/>
      <c r="AA132" s="185"/>
      <c r="AB132" s="185"/>
      <c r="AC132" s="185"/>
      <c r="AD132" s="190"/>
      <c r="AT132" s="191" t="s">
        <v>192</v>
      </c>
      <c r="AU132" s="191" t="s">
        <v>128</v>
      </c>
      <c r="AV132" s="10" t="s">
        <v>128</v>
      </c>
      <c r="AW132" s="10" t="s">
        <v>7</v>
      </c>
      <c r="AX132" s="10" t="s">
        <v>90</v>
      </c>
      <c r="AY132" s="191" t="s">
        <v>184</v>
      </c>
    </row>
    <row r="133" spans="2:65" s="12" customFormat="1" ht="31.5" customHeight="1">
      <c r="B133" s="200"/>
      <c r="C133" s="201"/>
      <c r="D133" s="201"/>
      <c r="E133" s="202" t="s">
        <v>26</v>
      </c>
      <c r="F133" s="330" t="s">
        <v>799</v>
      </c>
      <c r="G133" s="331"/>
      <c r="H133" s="331"/>
      <c r="I133" s="331"/>
      <c r="J133" s="201"/>
      <c r="K133" s="203" t="s">
        <v>26</v>
      </c>
      <c r="L133" s="201"/>
      <c r="M133" s="201"/>
      <c r="N133" s="201"/>
      <c r="O133" s="201"/>
      <c r="P133" s="201"/>
      <c r="Q133" s="201"/>
      <c r="R133" s="204"/>
      <c r="T133" s="205"/>
      <c r="U133" s="201"/>
      <c r="V133" s="201"/>
      <c r="W133" s="201"/>
      <c r="X133" s="201"/>
      <c r="Y133" s="201"/>
      <c r="Z133" s="201"/>
      <c r="AA133" s="201"/>
      <c r="AB133" s="201"/>
      <c r="AC133" s="201"/>
      <c r="AD133" s="206"/>
      <c r="AT133" s="207" t="s">
        <v>192</v>
      </c>
      <c r="AU133" s="207" t="s">
        <v>128</v>
      </c>
      <c r="AV133" s="12" t="s">
        <v>27</v>
      </c>
      <c r="AW133" s="12" t="s">
        <v>7</v>
      </c>
      <c r="AX133" s="12" t="s">
        <v>90</v>
      </c>
      <c r="AY133" s="207" t="s">
        <v>184</v>
      </c>
    </row>
    <row r="134" spans="2:65" s="10" customFormat="1" ht="22.5" customHeight="1">
      <c r="B134" s="184"/>
      <c r="C134" s="185"/>
      <c r="D134" s="185"/>
      <c r="E134" s="186" t="s">
        <v>26</v>
      </c>
      <c r="F134" s="296" t="s">
        <v>800</v>
      </c>
      <c r="G134" s="297"/>
      <c r="H134" s="297"/>
      <c r="I134" s="297"/>
      <c r="J134" s="185"/>
      <c r="K134" s="187">
        <v>5.67</v>
      </c>
      <c r="L134" s="185"/>
      <c r="M134" s="185"/>
      <c r="N134" s="185"/>
      <c r="O134" s="185"/>
      <c r="P134" s="185"/>
      <c r="Q134" s="185"/>
      <c r="R134" s="188"/>
      <c r="T134" s="189"/>
      <c r="U134" s="185"/>
      <c r="V134" s="185"/>
      <c r="W134" s="185"/>
      <c r="X134" s="185"/>
      <c r="Y134" s="185"/>
      <c r="Z134" s="185"/>
      <c r="AA134" s="185"/>
      <c r="AB134" s="185"/>
      <c r="AC134" s="185"/>
      <c r="AD134" s="190"/>
      <c r="AT134" s="191" t="s">
        <v>192</v>
      </c>
      <c r="AU134" s="191" t="s">
        <v>128</v>
      </c>
      <c r="AV134" s="10" t="s">
        <v>128</v>
      </c>
      <c r="AW134" s="10" t="s">
        <v>7</v>
      </c>
      <c r="AX134" s="10" t="s">
        <v>90</v>
      </c>
      <c r="AY134" s="191" t="s">
        <v>184</v>
      </c>
    </row>
    <row r="135" spans="2:65" s="11" customFormat="1" ht="22.5" customHeight="1">
      <c r="B135" s="192"/>
      <c r="C135" s="193"/>
      <c r="D135" s="193"/>
      <c r="E135" s="194" t="s">
        <v>26</v>
      </c>
      <c r="F135" s="306" t="s">
        <v>209</v>
      </c>
      <c r="G135" s="307"/>
      <c r="H135" s="307"/>
      <c r="I135" s="307"/>
      <c r="J135" s="193"/>
      <c r="K135" s="195">
        <v>22.69</v>
      </c>
      <c r="L135" s="193"/>
      <c r="M135" s="193"/>
      <c r="N135" s="193"/>
      <c r="O135" s="193"/>
      <c r="P135" s="193"/>
      <c r="Q135" s="193"/>
      <c r="R135" s="196"/>
      <c r="T135" s="197"/>
      <c r="U135" s="193"/>
      <c r="V135" s="193"/>
      <c r="W135" s="193"/>
      <c r="X135" s="193"/>
      <c r="Y135" s="193"/>
      <c r="Z135" s="193"/>
      <c r="AA135" s="193"/>
      <c r="AB135" s="193"/>
      <c r="AC135" s="193"/>
      <c r="AD135" s="198"/>
      <c r="AT135" s="199" t="s">
        <v>192</v>
      </c>
      <c r="AU135" s="199" t="s">
        <v>128</v>
      </c>
      <c r="AV135" s="11" t="s">
        <v>189</v>
      </c>
      <c r="AW135" s="11" t="s">
        <v>7</v>
      </c>
      <c r="AX135" s="11" t="s">
        <v>27</v>
      </c>
      <c r="AY135" s="199" t="s">
        <v>184</v>
      </c>
    </row>
    <row r="136" spans="2:65" s="1" customFormat="1" ht="31.5" customHeight="1">
      <c r="B136" s="38"/>
      <c r="C136" s="176" t="s">
        <v>128</v>
      </c>
      <c r="D136" s="176" t="s">
        <v>185</v>
      </c>
      <c r="E136" s="177" t="s">
        <v>620</v>
      </c>
      <c r="F136" s="298" t="s">
        <v>621</v>
      </c>
      <c r="G136" s="298"/>
      <c r="H136" s="298"/>
      <c r="I136" s="298"/>
      <c r="J136" s="178" t="s">
        <v>200</v>
      </c>
      <c r="K136" s="179">
        <v>17.02</v>
      </c>
      <c r="L136" s="180">
        <v>0</v>
      </c>
      <c r="M136" s="299">
        <v>0</v>
      </c>
      <c r="N136" s="300"/>
      <c r="O136" s="300"/>
      <c r="P136" s="279">
        <f>ROUND(V136*K136,2)</f>
        <v>0</v>
      </c>
      <c r="Q136" s="279"/>
      <c r="R136" s="40"/>
      <c r="T136" s="181" t="s">
        <v>26</v>
      </c>
      <c r="U136" s="47" t="s">
        <v>53</v>
      </c>
      <c r="V136" s="127">
        <f>L136+M136</f>
        <v>0</v>
      </c>
      <c r="W136" s="127">
        <f>ROUND(L136*K136,2)</f>
        <v>0</v>
      </c>
      <c r="X136" s="127">
        <f>ROUND(M136*K136,2)</f>
        <v>0</v>
      </c>
      <c r="Y136" s="39"/>
      <c r="Z136" s="182">
        <f>Y136*K136</f>
        <v>0</v>
      </c>
      <c r="AA136" s="182">
        <v>0</v>
      </c>
      <c r="AB136" s="182">
        <f>AA136*K136</f>
        <v>0</v>
      </c>
      <c r="AC136" s="182">
        <v>0</v>
      </c>
      <c r="AD136" s="183">
        <f>AC136*K136</f>
        <v>0</v>
      </c>
      <c r="AR136" s="21" t="s">
        <v>189</v>
      </c>
      <c r="AT136" s="21" t="s">
        <v>185</v>
      </c>
      <c r="AU136" s="21" t="s">
        <v>128</v>
      </c>
      <c r="AY136" s="21" t="s">
        <v>184</v>
      </c>
      <c r="BE136" s="114">
        <f>IF(U136="základní",P136,0)</f>
        <v>0</v>
      </c>
      <c r="BF136" s="114">
        <f>IF(U136="snížená",P136,0)</f>
        <v>0</v>
      </c>
      <c r="BG136" s="114">
        <f>IF(U136="zákl. přenesená",P136,0)</f>
        <v>0</v>
      </c>
      <c r="BH136" s="114">
        <f>IF(U136="sníž. přenesená",P136,0)</f>
        <v>0</v>
      </c>
      <c r="BI136" s="114">
        <f>IF(U136="nulová",P136,0)</f>
        <v>0</v>
      </c>
      <c r="BJ136" s="21" t="s">
        <v>27</v>
      </c>
      <c r="BK136" s="114">
        <f>ROUND(V136*K136,2)</f>
        <v>0</v>
      </c>
      <c r="BL136" s="21" t="s">
        <v>189</v>
      </c>
      <c r="BM136" s="21" t="s">
        <v>801</v>
      </c>
    </row>
    <row r="137" spans="2:65" s="10" customFormat="1" ht="31.5" customHeight="1">
      <c r="B137" s="184"/>
      <c r="C137" s="185"/>
      <c r="D137" s="185"/>
      <c r="E137" s="186" t="s">
        <v>26</v>
      </c>
      <c r="F137" s="301" t="s">
        <v>802</v>
      </c>
      <c r="G137" s="302"/>
      <c r="H137" s="302"/>
      <c r="I137" s="302"/>
      <c r="J137" s="185"/>
      <c r="K137" s="187">
        <v>17.02</v>
      </c>
      <c r="L137" s="185"/>
      <c r="M137" s="185"/>
      <c r="N137" s="185"/>
      <c r="O137" s="185"/>
      <c r="P137" s="185"/>
      <c r="Q137" s="185"/>
      <c r="R137" s="188"/>
      <c r="T137" s="189"/>
      <c r="U137" s="185"/>
      <c r="V137" s="185"/>
      <c r="W137" s="185"/>
      <c r="X137" s="185"/>
      <c r="Y137" s="185"/>
      <c r="Z137" s="185"/>
      <c r="AA137" s="185"/>
      <c r="AB137" s="185"/>
      <c r="AC137" s="185"/>
      <c r="AD137" s="190"/>
      <c r="AT137" s="191" t="s">
        <v>192</v>
      </c>
      <c r="AU137" s="191" t="s">
        <v>128</v>
      </c>
      <c r="AV137" s="10" t="s">
        <v>128</v>
      </c>
      <c r="AW137" s="10" t="s">
        <v>7</v>
      </c>
      <c r="AX137" s="10" t="s">
        <v>27</v>
      </c>
      <c r="AY137" s="191" t="s">
        <v>184</v>
      </c>
    </row>
    <row r="138" spans="2:65" s="1" customFormat="1" ht="22.5" customHeight="1">
      <c r="B138" s="38"/>
      <c r="C138" s="208" t="s">
        <v>197</v>
      </c>
      <c r="D138" s="208" t="s">
        <v>318</v>
      </c>
      <c r="E138" s="209" t="s">
        <v>627</v>
      </c>
      <c r="F138" s="303" t="s">
        <v>803</v>
      </c>
      <c r="G138" s="303"/>
      <c r="H138" s="303"/>
      <c r="I138" s="303"/>
      <c r="J138" s="210" t="s">
        <v>376</v>
      </c>
      <c r="K138" s="211">
        <v>25</v>
      </c>
      <c r="L138" s="212">
        <v>0</v>
      </c>
      <c r="M138" s="304"/>
      <c r="N138" s="304"/>
      <c r="O138" s="305"/>
      <c r="P138" s="279">
        <f>ROUND(V138*K138,2)</f>
        <v>0</v>
      </c>
      <c r="Q138" s="279"/>
      <c r="R138" s="40"/>
      <c r="T138" s="181" t="s">
        <v>26</v>
      </c>
      <c r="U138" s="47" t="s">
        <v>53</v>
      </c>
      <c r="V138" s="127">
        <f>L138+M138</f>
        <v>0</v>
      </c>
      <c r="W138" s="127">
        <f>ROUND(L138*K138,2)</f>
        <v>0</v>
      </c>
      <c r="X138" s="127">
        <f>ROUND(M138*K138,2)</f>
        <v>0</v>
      </c>
      <c r="Y138" s="39"/>
      <c r="Z138" s="182">
        <f>Y138*K138</f>
        <v>0</v>
      </c>
      <c r="AA138" s="182">
        <v>5.0000000000000001E-3</v>
      </c>
      <c r="AB138" s="182">
        <f>AA138*K138</f>
        <v>0.125</v>
      </c>
      <c r="AC138" s="182">
        <v>0</v>
      </c>
      <c r="AD138" s="183">
        <f>AC138*K138</f>
        <v>0</v>
      </c>
      <c r="AR138" s="21" t="s">
        <v>227</v>
      </c>
      <c r="AT138" s="21" t="s">
        <v>318</v>
      </c>
      <c r="AU138" s="21" t="s">
        <v>128</v>
      </c>
      <c r="AY138" s="21" t="s">
        <v>184</v>
      </c>
      <c r="BE138" s="114">
        <f>IF(U138="základní",P138,0)</f>
        <v>0</v>
      </c>
      <c r="BF138" s="114">
        <f>IF(U138="snížená",P138,0)</f>
        <v>0</v>
      </c>
      <c r="BG138" s="114">
        <f>IF(U138="zákl. přenesená",P138,0)</f>
        <v>0</v>
      </c>
      <c r="BH138" s="114">
        <f>IF(U138="sníž. přenesená",P138,0)</f>
        <v>0</v>
      </c>
      <c r="BI138" s="114">
        <f>IF(U138="nulová",P138,0)</f>
        <v>0</v>
      </c>
      <c r="BJ138" s="21" t="s">
        <v>27</v>
      </c>
      <c r="BK138" s="114">
        <f>ROUND(V138*K138,2)</f>
        <v>0</v>
      </c>
      <c r="BL138" s="21" t="s">
        <v>189</v>
      </c>
      <c r="BM138" s="21" t="s">
        <v>804</v>
      </c>
    </row>
    <row r="139" spans="2:65" s="12" customFormat="1" ht="31.5" customHeight="1">
      <c r="B139" s="200"/>
      <c r="C139" s="201"/>
      <c r="D139" s="201"/>
      <c r="E139" s="202" t="s">
        <v>26</v>
      </c>
      <c r="F139" s="294" t="s">
        <v>805</v>
      </c>
      <c r="G139" s="295"/>
      <c r="H139" s="295"/>
      <c r="I139" s="295"/>
      <c r="J139" s="201"/>
      <c r="K139" s="203" t="s">
        <v>26</v>
      </c>
      <c r="L139" s="201"/>
      <c r="M139" s="201"/>
      <c r="N139" s="201"/>
      <c r="O139" s="201"/>
      <c r="P139" s="201"/>
      <c r="Q139" s="201"/>
      <c r="R139" s="204"/>
      <c r="T139" s="205"/>
      <c r="U139" s="201"/>
      <c r="V139" s="201"/>
      <c r="W139" s="201"/>
      <c r="X139" s="201"/>
      <c r="Y139" s="201"/>
      <c r="Z139" s="201"/>
      <c r="AA139" s="201"/>
      <c r="AB139" s="201"/>
      <c r="AC139" s="201"/>
      <c r="AD139" s="206"/>
      <c r="AT139" s="207" t="s">
        <v>192</v>
      </c>
      <c r="AU139" s="207" t="s">
        <v>128</v>
      </c>
      <c r="AV139" s="12" t="s">
        <v>27</v>
      </c>
      <c r="AW139" s="12" t="s">
        <v>7</v>
      </c>
      <c r="AX139" s="12" t="s">
        <v>90</v>
      </c>
      <c r="AY139" s="207" t="s">
        <v>184</v>
      </c>
    </row>
    <row r="140" spans="2:65" s="10" customFormat="1" ht="31.5" customHeight="1">
      <c r="B140" s="184"/>
      <c r="C140" s="185"/>
      <c r="D140" s="185"/>
      <c r="E140" s="186" t="s">
        <v>26</v>
      </c>
      <c r="F140" s="296" t="s">
        <v>806</v>
      </c>
      <c r="G140" s="297"/>
      <c r="H140" s="297"/>
      <c r="I140" s="297"/>
      <c r="J140" s="185"/>
      <c r="K140" s="187">
        <v>25</v>
      </c>
      <c r="L140" s="185"/>
      <c r="M140" s="185"/>
      <c r="N140" s="185"/>
      <c r="O140" s="185"/>
      <c r="P140" s="185"/>
      <c r="Q140" s="185"/>
      <c r="R140" s="188"/>
      <c r="T140" s="189"/>
      <c r="U140" s="185"/>
      <c r="V140" s="185"/>
      <c r="W140" s="185"/>
      <c r="X140" s="185"/>
      <c r="Y140" s="185"/>
      <c r="Z140" s="185"/>
      <c r="AA140" s="185"/>
      <c r="AB140" s="185"/>
      <c r="AC140" s="185"/>
      <c r="AD140" s="190"/>
      <c r="AT140" s="191" t="s">
        <v>192</v>
      </c>
      <c r="AU140" s="191" t="s">
        <v>128</v>
      </c>
      <c r="AV140" s="10" t="s">
        <v>128</v>
      </c>
      <c r="AW140" s="10" t="s">
        <v>7</v>
      </c>
      <c r="AX140" s="10" t="s">
        <v>27</v>
      </c>
      <c r="AY140" s="191" t="s">
        <v>184</v>
      </c>
    </row>
    <row r="141" spans="2:65" s="1" customFormat="1" ht="31.5" customHeight="1">
      <c r="B141" s="38"/>
      <c r="C141" s="176" t="s">
        <v>189</v>
      </c>
      <c r="D141" s="176" t="s">
        <v>185</v>
      </c>
      <c r="E141" s="177" t="s">
        <v>807</v>
      </c>
      <c r="F141" s="298" t="s">
        <v>808</v>
      </c>
      <c r="G141" s="298"/>
      <c r="H141" s="298"/>
      <c r="I141" s="298"/>
      <c r="J141" s="178" t="s">
        <v>200</v>
      </c>
      <c r="K141" s="179">
        <v>5.67</v>
      </c>
      <c r="L141" s="180">
        <v>0</v>
      </c>
      <c r="M141" s="299">
        <v>0</v>
      </c>
      <c r="N141" s="300"/>
      <c r="O141" s="300"/>
      <c r="P141" s="279">
        <f>ROUND(V141*K141,2)</f>
        <v>0</v>
      </c>
      <c r="Q141" s="279"/>
      <c r="R141" s="40"/>
      <c r="T141" s="181" t="s">
        <v>26</v>
      </c>
      <c r="U141" s="47" t="s">
        <v>53</v>
      </c>
      <c r="V141" s="127">
        <f>L141+M141</f>
        <v>0</v>
      </c>
      <c r="W141" s="127">
        <f>ROUND(L141*K141,2)</f>
        <v>0</v>
      </c>
      <c r="X141" s="127">
        <f>ROUND(M141*K141,2)</f>
        <v>0</v>
      </c>
      <c r="Y141" s="39"/>
      <c r="Z141" s="182">
        <f>Y141*K141</f>
        <v>0</v>
      </c>
      <c r="AA141" s="182">
        <v>0</v>
      </c>
      <c r="AB141" s="182">
        <f>AA141*K141</f>
        <v>0</v>
      </c>
      <c r="AC141" s="182">
        <v>0</v>
      </c>
      <c r="AD141" s="183">
        <f>AC141*K141</f>
        <v>0</v>
      </c>
      <c r="AR141" s="21" t="s">
        <v>189</v>
      </c>
      <c r="AT141" s="21" t="s">
        <v>185</v>
      </c>
      <c r="AU141" s="21" t="s">
        <v>128</v>
      </c>
      <c r="AY141" s="21" t="s">
        <v>184</v>
      </c>
      <c r="BE141" s="114">
        <f>IF(U141="základní",P141,0)</f>
        <v>0</v>
      </c>
      <c r="BF141" s="114">
        <f>IF(U141="snížená",P141,0)</f>
        <v>0</v>
      </c>
      <c r="BG141" s="114">
        <f>IF(U141="zákl. přenesená",P141,0)</f>
        <v>0</v>
      </c>
      <c r="BH141" s="114">
        <f>IF(U141="sníž. přenesená",P141,0)</f>
        <v>0</v>
      </c>
      <c r="BI141" s="114">
        <f>IF(U141="nulová",P141,0)</f>
        <v>0</v>
      </c>
      <c r="BJ141" s="21" t="s">
        <v>27</v>
      </c>
      <c r="BK141" s="114">
        <f>ROUND(V141*K141,2)</f>
        <v>0</v>
      </c>
      <c r="BL141" s="21" t="s">
        <v>189</v>
      </c>
      <c r="BM141" s="21" t="s">
        <v>809</v>
      </c>
    </row>
    <row r="142" spans="2:65" s="10" customFormat="1" ht="31.5" customHeight="1">
      <c r="B142" s="184"/>
      <c r="C142" s="185"/>
      <c r="D142" s="185"/>
      <c r="E142" s="186" t="s">
        <v>26</v>
      </c>
      <c r="F142" s="301" t="s">
        <v>810</v>
      </c>
      <c r="G142" s="302"/>
      <c r="H142" s="302"/>
      <c r="I142" s="302"/>
      <c r="J142" s="185"/>
      <c r="K142" s="187">
        <v>5.67</v>
      </c>
      <c r="L142" s="185"/>
      <c r="M142" s="185"/>
      <c r="N142" s="185"/>
      <c r="O142" s="185"/>
      <c r="P142" s="185"/>
      <c r="Q142" s="185"/>
      <c r="R142" s="188"/>
      <c r="T142" s="189"/>
      <c r="U142" s="185"/>
      <c r="V142" s="185"/>
      <c r="W142" s="185"/>
      <c r="X142" s="185"/>
      <c r="Y142" s="185"/>
      <c r="Z142" s="185"/>
      <c r="AA142" s="185"/>
      <c r="AB142" s="185"/>
      <c r="AC142" s="185"/>
      <c r="AD142" s="190"/>
      <c r="AT142" s="191" t="s">
        <v>192</v>
      </c>
      <c r="AU142" s="191" t="s">
        <v>128</v>
      </c>
      <c r="AV142" s="10" t="s">
        <v>128</v>
      </c>
      <c r="AW142" s="10" t="s">
        <v>7</v>
      </c>
      <c r="AX142" s="10" t="s">
        <v>27</v>
      </c>
      <c r="AY142" s="191" t="s">
        <v>184</v>
      </c>
    </row>
    <row r="143" spans="2:65" s="1" customFormat="1" ht="31.5" customHeight="1">
      <c r="B143" s="38"/>
      <c r="C143" s="176" t="s">
        <v>210</v>
      </c>
      <c r="D143" s="176" t="s">
        <v>185</v>
      </c>
      <c r="E143" s="177" t="s">
        <v>811</v>
      </c>
      <c r="F143" s="298" t="s">
        <v>812</v>
      </c>
      <c r="G143" s="298"/>
      <c r="H143" s="298"/>
      <c r="I143" s="298"/>
      <c r="J143" s="178" t="s">
        <v>200</v>
      </c>
      <c r="K143" s="179">
        <v>39.69</v>
      </c>
      <c r="L143" s="180">
        <v>0</v>
      </c>
      <c r="M143" s="299">
        <v>0</v>
      </c>
      <c r="N143" s="300"/>
      <c r="O143" s="300"/>
      <c r="P143" s="279">
        <f>ROUND(V143*K143,2)</f>
        <v>0</v>
      </c>
      <c r="Q143" s="279"/>
      <c r="R143" s="40"/>
      <c r="T143" s="181" t="s">
        <v>26</v>
      </c>
      <c r="U143" s="47" t="s">
        <v>53</v>
      </c>
      <c r="V143" s="127">
        <f>L143+M143</f>
        <v>0</v>
      </c>
      <c r="W143" s="127">
        <f>ROUND(L143*K143,2)</f>
        <v>0</v>
      </c>
      <c r="X143" s="127">
        <f>ROUND(M143*K143,2)</f>
        <v>0</v>
      </c>
      <c r="Y143" s="39"/>
      <c r="Z143" s="182">
        <f>Y143*K143</f>
        <v>0</v>
      </c>
      <c r="AA143" s="182">
        <v>0</v>
      </c>
      <c r="AB143" s="182">
        <f>AA143*K143</f>
        <v>0</v>
      </c>
      <c r="AC143" s="182">
        <v>0</v>
      </c>
      <c r="AD143" s="183">
        <f>AC143*K143</f>
        <v>0</v>
      </c>
      <c r="AR143" s="21" t="s">
        <v>189</v>
      </c>
      <c r="AT143" s="21" t="s">
        <v>185</v>
      </c>
      <c r="AU143" s="21" t="s">
        <v>128</v>
      </c>
      <c r="AY143" s="21" t="s">
        <v>184</v>
      </c>
      <c r="BE143" s="114">
        <f>IF(U143="základní",P143,0)</f>
        <v>0</v>
      </c>
      <c r="BF143" s="114">
        <f>IF(U143="snížená",P143,0)</f>
        <v>0</v>
      </c>
      <c r="BG143" s="114">
        <f>IF(U143="zákl. přenesená",P143,0)</f>
        <v>0</v>
      </c>
      <c r="BH143" s="114">
        <f>IF(U143="sníž. přenesená",P143,0)</f>
        <v>0</v>
      </c>
      <c r="BI143" s="114">
        <f>IF(U143="nulová",P143,0)</f>
        <v>0</v>
      </c>
      <c r="BJ143" s="21" t="s">
        <v>27</v>
      </c>
      <c r="BK143" s="114">
        <f>ROUND(V143*K143,2)</f>
        <v>0</v>
      </c>
      <c r="BL143" s="21" t="s">
        <v>189</v>
      </c>
      <c r="BM143" s="21" t="s">
        <v>813</v>
      </c>
    </row>
    <row r="144" spans="2:65" s="10" customFormat="1" ht="22.5" customHeight="1">
      <c r="B144" s="184"/>
      <c r="C144" s="185"/>
      <c r="D144" s="185"/>
      <c r="E144" s="186" t="s">
        <v>26</v>
      </c>
      <c r="F144" s="301" t="s">
        <v>814</v>
      </c>
      <c r="G144" s="302"/>
      <c r="H144" s="302"/>
      <c r="I144" s="302"/>
      <c r="J144" s="185"/>
      <c r="K144" s="187">
        <v>39.69</v>
      </c>
      <c r="L144" s="185"/>
      <c r="M144" s="185"/>
      <c r="N144" s="185"/>
      <c r="O144" s="185"/>
      <c r="P144" s="185"/>
      <c r="Q144" s="185"/>
      <c r="R144" s="188"/>
      <c r="T144" s="189"/>
      <c r="U144" s="185"/>
      <c r="V144" s="185"/>
      <c r="W144" s="185"/>
      <c r="X144" s="185"/>
      <c r="Y144" s="185"/>
      <c r="Z144" s="185"/>
      <c r="AA144" s="185"/>
      <c r="AB144" s="185"/>
      <c r="AC144" s="185"/>
      <c r="AD144" s="190"/>
      <c r="AT144" s="191" t="s">
        <v>192</v>
      </c>
      <c r="AU144" s="191" t="s">
        <v>128</v>
      </c>
      <c r="AV144" s="10" t="s">
        <v>128</v>
      </c>
      <c r="AW144" s="10" t="s">
        <v>7</v>
      </c>
      <c r="AX144" s="10" t="s">
        <v>27</v>
      </c>
      <c r="AY144" s="191" t="s">
        <v>184</v>
      </c>
    </row>
    <row r="145" spans="2:65" s="1" customFormat="1" ht="22.5" customHeight="1">
      <c r="B145" s="38"/>
      <c r="C145" s="176" t="s">
        <v>216</v>
      </c>
      <c r="D145" s="176" t="s">
        <v>185</v>
      </c>
      <c r="E145" s="177" t="s">
        <v>815</v>
      </c>
      <c r="F145" s="298" t="s">
        <v>816</v>
      </c>
      <c r="G145" s="298"/>
      <c r="H145" s="298"/>
      <c r="I145" s="298"/>
      <c r="J145" s="178" t="s">
        <v>200</v>
      </c>
      <c r="K145" s="179">
        <v>5.67</v>
      </c>
      <c r="L145" s="180">
        <v>0</v>
      </c>
      <c r="M145" s="299">
        <v>0</v>
      </c>
      <c r="N145" s="300"/>
      <c r="O145" s="300"/>
      <c r="P145" s="279">
        <f>ROUND(V145*K145,2)</f>
        <v>0</v>
      </c>
      <c r="Q145" s="279"/>
      <c r="R145" s="40"/>
      <c r="T145" s="181" t="s">
        <v>26</v>
      </c>
      <c r="U145" s="47" t="s">
        <v>53</v>
      </c>
      <c r="V145" s="127">
        <f>L145+M145</f>
        <v>0</v>
      </c>
      <c r="W145" s="127">
        <f>ROUND(L145*K145,2)</f>
        <v>0</v>
      </c>
      <c r="X145" s="127">
        <f>ROUND(M145*K145,2)</f>
        <v>0</v>
      </c>
      <c r="Y145" s="39"/>
      <c r="Z145" s="182">
        <f>Y145*K145</f>
        <v>0</v>
      </c>
      <c r="AA145" s="182">
        <v>0</v>
      </c>
      <c r="AB145" s="182">
        <f>AA145*K145</f>
        <v>0</v>
      </c>
      <c r="AC145" s="182">
        <v>0</v>
      </c>
      <c r="AD145" s="183">
        <f>AC145*K145</f>
        <v>0</v>
      </c>
      <c r="AR145" s="21" t="s">
        <v>189</v>
      </c>
      <c r="AT145" s="21" t="s">
        <v>185</v>
      </c>
      <c r="AU145" s="21" t="s">
        <v>128</v>
      </c>
      <c r="AY145" s="21" t="s">
        <v>184</v>
      </c>
      <c r="BE145" s="114">
        <f>IF(U145="základní",P145,0)</f>
        <v>0</v>
      </c>
      <c r="BF145" s="114">
        <f>IF(U145="snížená",P145,0)</f>
        <v>0</v>
      </c>
      <c r="BG145" s="114">
        <f>IF(U145="zákl. přenesená",P145,0)</f>
        <v>0</v>
      </c>
      <c r="BH145" s="114">
        <f>IF(U145="sníž. přenesená",P145,0)</f>
        <v>0</v>
      </c>
      <c r="BI145" s="114">
        <f>IF(U145="nulová",P145,0)</f>
        <v>0</v>
      </c>
      <c r="BJ145" s="21" t="s">
        <v>27</v>
      </c>
      <c r="BK145" s="114">
        <f>ROUND(V145*K145,2)</f>
        <v>0</v>
      </c>
      <c r="BL145" s="21" t="s">
        <v>189</v>
      </c>
      <c r="BM145" s="21" t="s">
        <v>817</v>
      </c>
    </row>
    <row r="146" spans="2:65" s="10" customFormat="1" ht="31.5" customHeight="1">
      <c r="B146" s="184"/>
      <c r="C146" s="185"/>
      <c r="D146" s="185"/>
      <c r="E146" s="186" t="s">
        <v>26</v>
      </c>
      <c r="F146" s="301" t="s">
        <v>818</v>
      </c>
      <c r="G146" s="302"/>
      <c r="H146" s="302"/>
      <c r="I146" s="302"/>
      <c r="J146" s="185"/>
      <c r="K146" s="187">
        <v>5.67</v>
      </c>
      <c r="L146" s="185"/>
      <c r="M146" s="185"/>
      <c r="N146" s="185"/>
      <c r="O146" s="185"/>
      <c r="P146" s="185"/>
      <c r="Q146" s="185"/>
      <c r="R146" s="188"/>
      <c r="T146" s="189"/>
      <c r="U146" s="185"/>
      <c r="V146" s="185"/>
      <c r="W146" s="185"/>
      <c r="X146" s="185"/>
      <c r="Y146" s="185"/>
      <c r="Z146" s="185"/>
      <c r="AA146" s="185"/>
      <c r="AB146" s="185"/>
      <c r="AC146" s="185"/>
      <c r="AD146" s="190"/>
      <c r="AT146" s="191" t="s">
        <v>192</v>
      </c>
      <c r="AU146" s="191" t="s">
        <v>128</v>
      </c>
      <c r="AV146" s="10" t="s">
        <v>128</v>
      </c>
      <c r="AW146" s="10" t="s">
        <v>7</v>
      </c>
      <c r="AX146" s="10" t="s">
        <v>27</v>
      </c>
      <c r="AY146" s="191" t="s">
        <v>184</v>
      </c>
    </row>
    <row r="147" spans="2:65" s="9" customFormat="1" ht="29.85" customHeight="1">
      <c r="B147" s="164"/>
      <c r="C147" s="165"/>
      <c r="D147" s="175" t="s">
        <v>148</v>
      </c>
      <c r="E147" s="175"/>
      <c r="F147" s="175"/>
      <c r="G147" s="175"/>
      <c r="H147" s="175"/>
      <c r="I147" s="175"/>
      <c r="J147" s="175"/>
      <c r="K147" s="175"/>
      <c r="L147" s="175"/>
      <c r="M147" s="286">
        <f>BK147</f>
        <v>0</v>
      </c>
      <c r="N147" s="287"/>
      <c r="O147" s="287"/>
      <c r="P147" s="287"/>
      <c r="Q147" s="287"/>
      <c r="R147" s="167"/>
      <c r="T147" s="168"/>
      <c r="U147" s="165"/>
      <c r="V147" s="165"/>
      <c r="W147" s="169">
        <f>SUM(W148:W149)</f>
        <v>0</v>
      </c>
      <c r="X147" s="169">
        <f>SUM(X148:X149)</f>
        <v>0</v>
      </c>
      <c r="Y147" s="165"/>
      <c r="Z147" s="170">
        <f>SUM(Z148:Z149)</f>
        <v>0</v>
      </c>
      <c r="AA147" s="165"/>
      <c r="AB147" s="170">
        <f>SUM(AB148:AB149)</f>
        <v>0</v>
      </c>
      <c r="AC147" s="165"/>
      <c r="AD147" s="171">
        <f>SUM(AD148:AD149)</f>
        <v>0</v>
      </c>
      <c r="AR147" s="172" t="s">
        <v>27</v>
      </c>
      <c r="AT147" s="173" t="s">
        <v>89</v>
      </c>
      <c r="AU147" s="173" t="s">
        <v>27</v>
      </c>
      <c r="AY147" s="172" t="s">
        <v>184</v>
      </c>
      <c r="BK147" s="174">
        <f>SUM(BK148:BK149)</f>
        <v>0</v>
      </c>
    </row>
    <row r="148" spans="2:65" s="1" customFormat="1" ht="22.5" customHeight="1">
      <c r="B148" s="38"/>
      <c r="C148" s="176" t="s">
        <v>222</v>
      </c>
      <c r="D148" s="176" t="s">
        <v>185</v>
      </c>
      <c r="E148" s="177" t="s">
        <v>674</v>
      </c>
      <c r="F148" s="298" t="s">
        <v>675</v>
      </c>
      <c r="G148" s="298"/>
      <c r="H148" s="298"/>
      <c r="I148" s="298"/>
      <c r="J148" s="178" t="s">
        <v>188</v>
      </c>
      <c r="K148" s="179">
        <v>20</v>
      </c>
      <c r="L148" s="180">
        <v>0</v>
      </c>
      <c r="M148" s="299">
        <v>0</v>
      </c>
      <c r="N148" s="300"/>
      <c r="O148" s="300"/>
      <c r="P148" s="279">
        <f>ROUND(V148*K148,2)</f>
        <v>0</v>
      </c>
      <c r="Q148" s="279"/>
      <c r="R148" s="40"/>
      <c r="T148" s="181" t="s">
        <v>26</v>
      </c>
      <c r="U148" s="47" t="s">
        <v>53</v>
      </c>
      <c r="V148" s="127">
        <f>L148+M148</f>
        <v>0</v>
      </c>
      <c r="W148" s="127">
        <f>ROUND(L148*K148,2)</f>
        <v>0</v>
      </c>
      <c r="X148" s="127">
        <f>ROUND(M148*K148,2)</f>
        <v>0</v>
      </c>
      <c r="Y148" s="39"/>
      <c r="Z148" s="182">
        <f>Y148*K148</f>
        <v>0</v>
      </c>
      <c r="AA148" s="182">
        <v>0</v>
      </c>
      <c r="AB148" s="182">
        <f>AA148*K148</f>
        <v>0</v>
      </c>
      <c r="AC148" s="182">
        <v>0</v>
      </c>
      <c r="AD148" s="183">
        <f>AC148*K148</f>
        <v>0</v>
      </c>
      <c r="AR148" s="21" t="s">
        <v>189</v>
      </c>
      <c r="AT148" s="21" t="s">
        <v>185</v>
      </c>
      <c r="AU148" s="21" t="s">
        <v>128</v>
      </c>
      <c r="AY148" s="21" t="s">
        <v>184</v>
      </c>
      <c r="BE148" s="114">
        <f>IF(U148="základní",P148,0)</f>
        <v>0</v>
      </c>
      <c r="BF148" s="114">
        <f>IF(U148="snížená",P148,0)</f>
        <v>0</v>
      </c>
      <c r="BG148" s="114">
        <f>IF(U148="zákl. přenesená",P148,0)</f>
        <v>0</v>
      </c>
      <c r="BH148" s="114">
        <f>IF(U148="sníž. přenesená",P148,0)</f>
        <v>0</v>
      </c>
      <c r="BI148" s="114">
        <f>IF(U148="nulová",P148,0)</f>
        <v>0</v>
      </c>
      <c r="BJ148" s="21" t="s">
        <v>27</v>
      </c>
      <c r="BK148" s="114">
        <f>ROUND(V148*K148,2)</f>
        <v>0</v>
      </c>
      <c r="BL148" s="21" t="s">
        <v>189</v>
      </c>
      <c r="BM148" s="21" t="s">
        <v>819</v>
      </c>
    </row>
    <row r="149" spans="2:65" s="10" customFormat="1" ht="31.5" customHeight="1">
      <c r="B149" s="184"/>
      <c r="C149" s="185"/>
      <c r="D149" s="185"/>
      <c r="E149" s="186" t="s">
        <v>26</v>
      </c>
      <c r="F149" s="301" t="s">
        <v>820</v>
      </c>
      <c r="G149" s="302"/>
      <c r="H149" s="302"/>
      <c r="I149" s="302"/>
      <c r="J149" s="185"/>
      <c r="K149" s="187">
        <v>20</v>
      </c>
      <c r="L149" s="185"/>
      <c r="M149" s="185"/>
      <c r="N149" s="185"/>
      <c r="O149" s="185"/>
      <c r="P149" s="185"/>
      <c r="Q149" s="185"/>
      <c r="R149" s="188"/>
      <c r="T149" s="189"/>
      <c r="U149" s="185"/>
      <c r="V149" s="185"/>
      <c r="W149" s="185"/>
      <c r="X149" s="185"/>
      <c r="Y149" s="185"/>
      <c r="Z149" s="185"/>
      <c r="AA149" s="185"/>
      <c r="AB149" s="185"/>
      <c r="AC149" s="185"/>
      <c r="AD149" s="190"/>
      <c r="AT149" s="191" t="s">
        <v>192</v>
      </c>
      <c r="AU149" s="191" t="s">
        <v>128</v>
      </c>
      <c r="AV149" s="10" t="s">
        <v>128</v>
      </c>
      <c r="AW149" s="10" t="s">
        <v>7</v>
      </c>
      <c r="AX149" s="10" t="s">
        <v>27</v>
      </c>
      <c r="AY149" s="191" t="s">
        <v>184</v>
      </c>
    </row>
    <row r="150" spans="2:65" s="9" customFormat="1" ht="29.85" customHeight="1">
      <c r="B150" s="164"/>
      <c r="C150" s="165"/>
      <c r="D150" s="175" t="s">
        <v>149</v>
      </c>
      <c r="E150" s="175"/>
      <c r="F150" s="175"/>
      <c r="G150" s="175"/>
      <c r="H150" s="175"/>
      <c r="I150" s="175"/>
      <c r="J150" s="175"/>
      <c r="K150" s="175"/>
      <c r="L150" s="175"/>
      <c r="M150" s="286">
        <f>BK150</f>
        <v>0</v>
      </c>
      <c r="N150" s="287"/>
      <c r="O150" s="287"/>
      <c r="P150" s="287"/>
      <c r="Q150" s="287"/>
      <c r="R150" s="167"/>
      <c r="T150" s="168"/>
      <c r="U150" s="165"/>
      <c r="V150" s="165"/>
      <c r="W150" s="169">
        <f>SUM(W151:W167)</f>
        <v>0</v>
      </c>
      <c r="X150" s="169">
        <f>SUM(X151:X167)</f>
        <v>0</v>
      </c>
      <c r="Y150" s="165"/>
      <c r="Z150" s="170">
        <f>SUM(Z151:Z167)</f>
        <v>0</v>
      </c>
      <c r="AA150" s="165"/>
      <c r="AB150" s="170">
        <f>SUM(AB151:AB167)</f>
        <v>48.39</v>
      </c>
      <c r="AC150" s="165"/>
      <c r="AD150" s="171">
        <f>SUM(AD151:AD167)</f>
        <v>0</v>
      </c>
      <c r="AR150" s="172" t="s">
        <v>27</v>
      </c>
      <c r="AT150" s="173" t="s">
        <v>89</v>
      </c>
      <c r="AU150" s="173" t="s">
        <v>27</v>
      </c>
      <c r="AY150" s="172" t="s">
        <v>184</v>
      </c>
      <c r="BK150" s="174">
        <f>SUM(BK151:BK167)</f>
        <v>0</v>
      </c>
    </row>
    <row r="151" spans="2:65" s="1" customFormat="1" ht="22.5" customHeight="1">
      <c r="B151" s="38"/>
      <c r="C151" s="176" t="s">
        <v>227</v>
      </c>
      <c r="D151" s="176" t="s">
        <v>185</v>
      </c>
      <c r="E151" s="177" t="s">
        <v>693</v>
      </c>
      <c r="F151" s="298" t="s">
        <v>694</v>
      </c>
      <c r="G151" s="298"/>
      <c r="H151" s="298"/>
      <c r="I151" s="298"/>
      <c r="J151" s="178" t="s">
        <v>188</v>
      </c>
      <c r="K151" s="179">
        <v>61.575000000000003</v>
      </c>
      <c r="L151" s="180">
        <v>0</v>
      </c>
      <c r="M151" s="299">
        <v>0</v>
      </c>
      <c r="N151" s="300"/>
      <c r="O151" s="300"/>
      <c r="P151" s="279">
        <f>ROUND(V151*K151,2)</f>
        <v>0</v>
      </c>
      <c r="Q151" s="279"/>
      <c r="R151" s="40"/>
      <c r="T151" s="181" t="s">
        <v>26</v>
      </c>
      <c r="U151" s="47" t="s">
        <v>53</v>
      </c>
      <c r="V151" s="127">
        <f>L151+M151</f>
        <v>0</v>
      </c>
      <c r="W151" s="127">
        <f>ROUND(L151*K151,2)</f>
        <v>0</v>
      </c>
      <c r="X151" s="127">
        <f>ROUND(M151*K151,2)</f>
        <v>0</v>
      </c>
      <c r="Y151" s="39"/>
      <c r="Z151" s="182">
        <f>Y151*K151</f>
        <v>0</v>
      </c>
      <c r="AA151" s="182">
        <v>0</v>
      </c>
      <c r="AB151" s="182">
        <f>AA151*K151</f>
        <v>0</v>
      </c>
      <c r="AC151" s="182">
        <v>0</v>
      </c>
      <c r="AD151" s="183">
        <f>AC151*K151</f>
        <v>0</v>
      </c>
      <c r="AR151" s="21" t="s">
        <v>189</v>
      </c>
      <c r="AT151" s="21" t="s">
        <v>185</v>
      </c>
      <c r="AU151" s="21" t="s">
        <v>128</v>
      </c>
      <c r="AY151" s="21" t="s">
        <v>184</v>
      </c>
      <c r="BE151" s="114">
        <f>IF(U151="základní",P151,0)</f>
        <v>0</v>
      </c>
      <c r="BF151" s="114">
        <f>IF(U151="snížená",P151,0)</f>
        <v>0</v>
      </c>
      <c r="BG151" s="114">
        <f>IF(U151="zákl. přenesená",P151,0)</f>
        <v>0</v>
      </c>
      <c r="BH151" s="114">
        <f>IF(U151="sníž. přenesená",P151,0)</f>
        <v>0</v>
      </c>
      <c r="BI151" s="114">
        <f>IF(U151="nulová",P151,0)</f>
        <v>0</v>
      </c>
      <c r="BJ151" s="21" t="s">
        <v>27</v>
      </c>
      <c r="BK151" s="114">
        <f>ROUND(V151*K151,2)</f>
        <v>0</v>
      </c>
      <c r="BL151" s="21" t="s">
        <v>189</v>
      </c>
      <c r="BM151" s="21" t="s">
        <v>821</v>
      </c>
    </row>
    <row r="152" spans="2:65" s="12" customFormat="1" ht="31.5" customHeight="1">
      <c r="B152" s="200"/>
      <c r="C152" s="201"/>
      <c r="D152" s="201"/>
      <c r="E152" s="202" t="s">
        <v>26</v>
      </c>
      <c r="F152" s="294" t="s">
        <v>822</v>
      </c>
      <c r="G152" s="295"/>
      <c r="H152" s="295"/>
      <c r="I152" s="295"/>
      <c r="J152" s="201"/>
      <c r="K152" s="203" t="s">
        <v>26</v>
      </c>
      <c r="L152" s="201"/>
      <c r="M152" s="201"/>
      <c r="N152" s="201"/>
      <c r="O152" s="201"/>
      <c r="P152" s="201"/>
      <c r="Q152" s="201"/>
      <c r="R152" s="204"/>
      <c r="T152" s="205"/>
      <c r="U152" s="201"/>
      <c r="V152" s="201"/>
      <c r="W152" s="201"/>
      <c r="X152" s="201"/>
      <c r="Y152" s="201"/>
      <c r="Z152" s="201"/>
      <c r="AA152" s="201"/>
      <c r="AB152" s="201"/>
      <c r="AC152" s="201"/>
      <c r="AD152" s="206"/>
      <c r="AT152" s="207" t="s">
        <v>192</v>
      </c>
      <c r="AU152" s="207" t="s">
        <v>128</v>
      </c>
      <c r="AV152" s="12" t="s">
        <v>27</v>
      </c>
      <c r="AW152" s="12" t="s">
        <v>7</v>
      </c>
      <c r="AX152" s="12" t="s">
        <v>90</v>
      </c>
      <c r="AY152" s="207" t="s">
        <v>184</v>
      </c>
    </row>
    <row r="153" spans="2:65" s="10" customFormat="1" ht="22.5" customHeight="1">
      <c r="B153" s="184"/>
      <c r="C153" s="185"/>
      <c r="D153" s="185"/>
      <c r="E153" s="186" t="s">
        <v>26</v>
      </c>
      <c r="F153" s="296" t="s">
        <v>823</v>
      </c>
      <c r="G153" s="297"/>
      <c r="H153" s="297"/>
      <c r="I153" s="297"/>
      <c r="J153" s="185"/>
      <c r="K153" s="187">
        <v>61.575000000000003</v>
      </c>
      <c r="L153" s="185"/>
      <c r="M153" s="185"/>
      <c r="N153" s="185"/>
      <c r="O153" s="185"/>
      <c r="P153" s="185"/>
      <c r="Q153" s="185"/>
      <c r="R153" s="188"/>
      <c r="T153" s="189"/>
      <c r="U153" s="185"/>
      <c r="V153" s="185"/>
      <c r="W153" s="185"/>
      <c r="X153" s="185"/>
      <c r="Y153" s="185"/>
      <c r="Z153" s="185"/>
      <c r="AA153" s="185"/>
      <c r="AB153" s="185"/>
      <c r="AC153" s="185"/>
      <c r="AD153" s="190"/>
      <c r="AT153" s="191" t="s">
        <v>192</v>
      </c>
      <c r="AU153" s="191" t="s">
        <v>128</v>
      </c>
      <c r="AV153" s="10" t="s">
        <v>128</v>
      </c>
      <c r="AW153" s="10" t="s">
        <v>7</v>
      </c>
      <c r="AX153" s="10" t="s">
        <v>27</v>
      </c>
      <c r="AY153" s="191" t="s">
        <v>184</v>
      </c>
    </row>
    <row r="154" spans="2:65" s="1" customFormat="1" ht="31.5" customHeight="1">
      <c r="B154" s="38"/>
      <c r="C154" s="176" t="s">
        <v>232</v>
      </c>
      <c r="D154" s="176" t="s">
        <v>185</v>
      </c>
      <c r="E154" s="177" t="s">
        <v>824</v>
      </c>
      <c r="F154" s="298" t="s">
        <v>825</v>
      </c>
      <c r="G154" s="298"/>
      <c r="H154" s="298"/>
      <c r="I154" s="298"/>
      <c r="J154" s="178" t="s">
        <v>188</v>
      </c>
      <c r="K154" s="179">
        <v>35.113</v>
      </c>
      <c r="L154" s="180">
        <v>0</v>
      </c>
      <c r="M154" s="299">
        <v>0</v>
      </c>
      <c r="N154" s="300"/>
      <c r="O154" s="300"/>
      <c r="P154" s="279">
        <f>ROUND(V154*K154,2)</f>
        <v>0</v>
      </c>
      <c r="Q154" s="279"/>
      <c r="R154" s="40"/>
      <c r="T154" s="181" t="s">
        <v>26</v>
      </c>
      <c r="U154" s="47" t="s">
        <v>53</v>
      </c>
      <c r="V154" s="127">
        <f>L154+M154</f>
        <v>0</v>
      </c>
      <c r="W154" s="127">
        <f>ROUND(L154*K154,2)</f>
        <v>0</v>
      </c>
      <c r="X154" s="127">
        <f>ROUND(M154*K154,2)</f>
        <v>0</v>
      </c>
      <c r="Y154" s="39"/>
      <c r="Z154" s="182">
        <f>Y154*K154</f>
        <v>0</v>
      </c>
      <c r="AA154" s="182">
        <v>0</v>
      </c>
      <c r="AB154" s="182">
        <f>AA154*K154</f>
        <v>0</v>
      </c>
      <c r="AC154" s="182">
        <v>0</v>
      </c>
      <c r="AD154" s="183">
        <f>AC154*K154</f>
        <v>0</v>
      </c>
      <c r="AR154" s="21" t="s">
        <v>189</v>
      </c>
      <c r="AT154" s="21" t="s">
        <v>185</v>
      </c>
      <c r="AU154" s="21" t="s">
        <v>128</v>
      </c>
      <c r="AY154" s="21" t="s">
        <v>184</v>
      </c>
      <c r="BE154" s="114">
        <f>IF(U154="základní",P154,0)</f>
        <v>0</v>
      </c>
      <c r="BF154" s="114">
        <f>IF(U154="snížená",P154,0)</f>
        <v>0</v>
      </c>
      <c r="BG154" s="114">
        <f>IF(U154="zákl. přenesená",P154,0)</f>
        <v>0</v>
      </c>
      <c r="BH154" s="114">
        <f>IF(U154="sníž. přenesená",P154,0)</f>
        <v>0</v>
      </c>
      <c r="BI154" s="114">
        <f>IF(U154="nulová",P154,0)</f>
        <v>0</v>
      </c>
      <c r="BJ154" s="21" t="s">
        <v>27</v>
      </c>
      <c r="BK154" s="114">
        <f>ROUND(V154*K154,2)</f>
        <v>0</v>
      </c>
      <c r="BL154" s="21" t="s">
        <v>189</v>
      </c>
      <c r="BM154" s="21" t="s">
        <v>826</v>
      </c>
    </row>
    <row r="155" spans="2:65" s="12" customFormat="1" ht="22.5" customHeight="1">
      <c r="B155" s="200"/>
      <c r="C155" s="201"/>
      <c r="D155" s="201"/>
      <c r="E155" s="202" t="s">
        <v>26</v>
      </c>
      <c r="F155" s="294" t="s">
        <v>827</v>
      </c>
      <c r="G155" s="295"/>
      <c r="H155" s="295"/>
      <c r="I155" s="295"/>
      <c r="J155" s="201"/>
      <c r="K155" s="203" t="s">
        <v>26</v>
      </c>
      <c r="L155" s="201"/>
      <c r="M155" s="201"/>
      <c r="N155" s="201"/>
      <c r="O155" s="201"/>
      <c r="P155" s="201"/>
      <c r="Q155" s="201"/>
      <c r="R155" s="204"/>
      <c r="T155" s="205"/>
      <c r="U155" s="201"/>
      <c r="V155" s="201"/>
      <c r="W155" s="201"/>
      <c r="X155" s="201"/>
      <c r="Y155" s="201"/>
      <c r="Z155" s="201"/>
      <c r="AA155" s="201"/>
      <c r="AB155" s="201"/>
      <c r="AC155" s="201"/>
      <c r="AD155" s="206"/>
      <c r="AT155" s="207" t="s">
        <v>192</v>
      </c>
      <c r="AU155" s="207" t="s">
        <v>128</v>
      </c>
      <c r="AV155" s="12" t="s">
        <v>27</v>
      </c>
      <c r="AW155" s="12" t="s">
        <v>7</v>
      </c>
      <c r="AX155" s="12" t="s">
        <v>90</v>
      </c>
      <c r="AY155" s="207" t="s">
        <v>184</v>
      </c>
    </row>
    <row r="156" spans="2:65" s="12" customFormat="1" ht="22.5" customHeight="1">
      <c r="B156" s="200"/>
      <c r="C156" s="201"/>
      <c r="D156" s="201"/>
      <c r="E156" s="202" t="s">
        <v>26</v>
      </c>
      <c r="F156" s="330" t="s">
        <v>828</v>
      </c>
      <c r="G156" s="331"/>
      <c r="H156" s="331"/>
      <c r="I156" s="331"/>
      <c r="J156" s="201"/>
      <c r="K156" s="203" t="s">
        <v>26</v>
      </c>
      <c r="L156" s="201"/>
      <c r="M156" s="201"/>
      <c r="N156" s="201"/>
      <c r="O156" s="201"/>
      <c r="P156" s="201"/>
      <c r="Q156" s="201"/>
      <c r="R156" s="204"/>
      <c r="T156" s="205"/>
      <c r="U156" s="201"/>
      <c r="V156" s="201"/>
      <c r="W156" s="201"/>
      <c r="X156" s="201"/>
      <c r="Y156" s="201"/>
      <c r="Z156" s="201"/>
      <c r="AA156" s="201"/>
      <c r="AB156" s="201"/>
      <c r="AC156" s="201"/>
      <c r="AD156" s="206"/>
      <c r="AT156" s="207" t="s">
        <v>192</v>
      </c>
      <c r="AU156" s="207" t="s">
        <v>128</v>
      </c>
      <c r="AV156" s="12" t="s">
        <v>27</v>
      </c>
      <c r="AW156" s="12" t="s">
        <v>7</v>
      </c>
      <c r="AX156" s="12" t="s">
        <v>90</v>
      </c>
      <c r="AY156" s="207" t="s">
        <v>184</v>
      </c>
    </row>
    <row r="157" spans="2:65" s="10" customFormat="1" ht="22.5" customHeight="1">
      <c r="B157" s="184"/>
      <c r="C157" s="185"/>
      <c r="D157" s="185"/>
      <c r="E157" s="186" t="s">
        <v>26</v>
      </c>
      <c r="F157" s="296" t="s">
        <v>829</v>
      </c>
      <c r="G157" s="297"/>
      <c r="H157" s="297"/>
      <c r="I157" s="297"/>
      <c r="J157" s="185"/>
      <c r="K157" s="187">
        <v>35.113</v>
      </c>
      <c r="L157" s="185"/>
      <c r="M157" s="185"/>
      <c r="N157" s="185"/>
      <c r="O157" s="185"/>
      <c r="P157" s="185"/>
      <c r="Q157" s="185"/>
      <c r="R157" s="188"/>
      <c r="T157" s="189"/>
      <c r="U157" s="185"/>
      <c r="V157" s="185"/>
      <c r="W157" s="185"/>
      <c r="X157" s="185"/>
      <c r="Y157" s="185"/>
      <c r="Z157" s="185"/>
      <c r="AA157" s="185"/>
      <c r="AB157" s="185"/>
      <c r="AC157" s="185"/>
      <c r="AD157" s="190"/>
      <c r="AT157" s="191" t="s">
        <v>192</v>
      </c>
      <c r="AU157" s="191" t="s">
        <v>128</v>
      </c>
      <c r="AV157" s="10" t="s">
        <v>128</v>
      </c>
      <c r="AW157" s="10" t="s">
        <v>7</v>
      </c>
      <c r="AX157" s="10" t="s">
        <v>27</v>
      </c>
      <c r="AY157" s="191" t="s">
        <v>184</v>
      </c>
    </row>
    <row r="158" spans="2:65" s="1" customFormat="1" ht="31.5" customHeight="1">
      <c r="B158" s="38"/>
      <c r="C158" s="176" t="s">
        <v>32</v>
      </c>
      <c r="D158" s="176" t="s">
        <v>185</v>
      </c>
      <c r="E158" s="177" t="s">
        <v>698</v>
      </c>
      <c r="F158" s="298" t="s">
        <v>699</v>
      </c>
      <c r="G158" s="298"/>
      <c r="H158" s="298"/>
      <c r="I158" s="298"/>
      <c r="J158" s="178" t="s">
        <v>188</v>
      </c>
      <c r="K158" s="179">
        <v>35.113</v>
      </c>
      <c r="L158" s="180">
        <v>0</v>
      </c>
      <c r="M158" s="299">
        <v>0</v>
      </c>
      <c r="N158" s="300"/>
      <c r="O158" s="300"/>
      <c r="P158" s="279">
        <f>ROUND(V158*K158,2)</f>
        <v>0</v>
      </c>
      <c r="Q158" s="279"/>
      <c r="R158" s="40"/>
      <c r="T158" s="181" t="s">
        <v>26</v>
      </c>
      <c r="U158" s="47" t="s">
        <v>53</v>
      </c>
      <c r="V158" s="127">
        <f>L158+M158</f>
        <v>0</v>
      </c>
      <c r="W158" s="127">
        <f>ROUND(L158*K158,2)</f>
        <v>0</v>
      </c>
      <c r="X158" s="127">
        <f>ROUND(M158*K158,2)</f>
        <v>0</v>
      </c>
      <c r="Y158" s="39"/>
      <c r="Z158" s="182">
        <f>Y158*K158</f>
        <v>0</v>
      </c>
      <c r="AA158" s="182">
        <v>0</v>
      </c>
      <c r="AB158" s="182">
        <f>AA158*K158</f>
        <v>0</v>
      </c>
      <c r="AC158" s="182">
        <v>0</v>
      </c>
      <c r="AD158" s="183">
        <f>AC158*K158</f>
        <v>0</v>
      </c>
      <c r="AR158" s="21" t="s">
        <v>189</v>
      </c>
      <c r="AT158" s="21" t="s">
        <v>185</v>
      </c>
      <c r="AU158" s="21" t="s">
        <v>128</v>
      </c>
      <c r="AY158" s="21" t="s">
        <v>184</v>
      </c>
      <c r="BE158" s="114">
        <f>IF(U158="základní",P158,0)</f>
        <v>0</v>
      </c>
      <c r="BF158" s="114">
        <f>IF(U158="snížená",P158,0)</f>
        <v>0</v>
      </c>
      <c r="BG158" s="114">
        <f>IF(U158="zákl. přenesená",P158,0)</f>
        <v>0</v>
      </c>
      <c r="BH158" s="114">
        <f>IF(U158="sníž. přenesená",P158,0)</f>
        <v>0</v>
      </c>
      <c r="BI158" s="114">
        <f>IF(U158="nulová",P158,0)</f>
        <v>0</v>
      </c>
      <c r="BJ158" s="21" t="s">
        <v>27</v>
      </c>
      <c r="BK158" s="114">
        <f>ROUND(V158*K158,2)</f>
        <v>0</v>
      </c>
      <c r="BL158" s="21" t="s">
        <v>189</v>
      </c>
      <c r="BM158" s="21" t="s">
        <v>830</v>
      </c>
    </row>
    <row r="159" spans="2:65" s="12" customFormat="1" ht="22.5" customHeight="1">
      <c r="B159" s="200"/>
      <c r="C159" s="201"/>
      <c r="D159" s="201"/>
      <c r="E159" s="202" t="s">
        <v>26</v>
      </c>
      <c r="F159" s="294" t="s">
        <v>827</v>
      </c>
      <c r="G159" s="295"/>
      <c r="H159" s="295"/>
      <c r="I159" s="295"/>
      <c r="J159" s="201"/>
      <c r="K159" s="203" t="s">
        <v>26</v>
      </c>
      <c r="L159" s="201"/>
      <c r="M159" s="201"/>
      <c r="N159" s="201"/>
      <c r="O159" s="201"/>
      <c r="P159" s="201"/>
      <c r="Q159" s="201"/>
      <c r="R159" s="204"/>
      <c r="T159" s="205"/>
      <c r="U159" s="201"/>
      <c r="V159" s="201"/>
      <c r="W159" s="201"/>
      <c r="X159" s="201"/>
      <c r="Y159" s="201"/>
      <c r="Z159" s="201"/>
      <c r="AA159" s="201"/>
      <c r="AB159" s="201"/>
      <c r="AC159" s="201"/>
      <c r="AD159" s="206"/>
      <c r="AT159" s="207" t="s">
        <v>192</v>
      </c>
      <c r="AU159" s="207" t="s">
        <v>128</v>
      </c>
      <c r="AV159" s="12" t="s">
        <v>27</v>
      </c>
      <c r="AW159" s="12" t="s">
        <v>7</v>
      </c>
      <c r="AX159" s="12" t="s">
        <v>90</v>
      </c>
      <c r="AY159" s="207" t="s">
        <v>184</v>
      </c>
    </row>
    <row r="160" spans="2:65" s="12" customFormat="1" ht="22.5" customHeight="1">
      <c r="B160" s="200"/>
      <c r="C160" s="201"/>
      <c r="D160" s="201"/>
      <c r="E160" s="202" t="s">
        <v>26</v>
      </c>
      <c r="F160" s="330" t="s">
        <v>828</v>
      </c>
      <c r="G160" s="331"/>
      <c r="H160" s="331"/>
      <c r="I160" s="331"/>
      <c r="J160" s="201"/>
      <c r="K160" s="203" t="s">
        <v>26</v>
      </c>
      <c r="L160" s="201"/>
      <c r="M160" s="201"/>
      <c r="N160" s="201"/>
      <c r="O160" s="201"/>
      <c r="P160" s="201"/>
      <c r="Q160" s="201"/>
      <c r="R160" s="204"/>
      <c r="T160" s="205"/>
      <c r="U160" s="201"/>
      <c r="V160" s="201"/>
      <c r="W160" s="201"/>
      <c r="X160" s="201"/>
      <c r="Y160" s="201"/>
      <c r="Z160" s="201"/>
      <c r="AA160" s="201"/>
      <c r="AB160" s="201"/>
      <c r="AC160" s="201"/>
      <c r="AD160" s="206"/>
      <c r="AT160" s="207" t="s">
        <v>192</v>
      </c>
      <c r="AU160" s="207" t="s">
        <v>128</v>
      </c>
      <c r="AV160" s="12" t="s">
        <v>27</v>
      </c>
      <c r="AW160" s="12" t="s">
        <v>7</v>
      </c>
      <c r="AX160" s="12" t="s">
        <v>90</v>
      </c>
      <c r="AY160" s="207" t="s">
        <v>184</v>
      </c>
    </row>
    <row r="161" spans="2:65" s="10" customFormat="1" ht="22.5" customHeight="1">
      <c r="B161" s="184"/>
      <c r="C161" s="185"/>
      <c r="D161" s="185"/>
      <c r="E161" s="186" t="s">
        <v>26</v>
      </c>
      <c r="F161" s="296" t="s">
        <v>829</v>
      </c>
      <c r="G161" s="297"/>
      <c r="H161" s="297"/>
      <c r="I161" s="297"/>
      <c r="J161" s="185"/>
      <c r="K161" s="187">
        <v>35.113</v>
      </c>
      <c r="L161" s="185"/>
      <c r="M161" s="185"/>
      <c r="N161" s="185"/>
      <c r="O161" s="185"/>
      <c r="P161" s="185"/>
      <c r="Q161" s="185"/>
      <c r="R161" s="188"/>
      <c r="T161" s="189"/>
      <c r="U161" s="185"/>
      <c r="V161" s="185"/>
      <c r="W161" s="185"/>
      <c r="X161" s="185"/>
      <c r="Y161" s="185"/>
      <c r="Z161" s="185"/>
      <c r="AA161" s="185"/>
      <c r="AB161" s="185"/>
      <c r="AC161" s="185"/>
      <c r="AD161" s="190"/>
      <c r="AT161" s="191" t="s">
        <v>192</v>
      </c>
      <c r="AU161" s="191" t="s">
        <v>128</v>
      </c>
      <c r="AV161" s="10" t="s">
        <v>128</v>
      </c>
      <c r="AW161" s="10" t="s">
        <v>7</v>
      </c>
      <c r="AX161" s="10" t="s">
        <v>27</v>
      </c>
      <c r="AY161" s="191" t="s">
        <v>184</v>
      </c>
    </row>
    <row r="162" spans="2:65" s="1" customFormat="1" ht="44.25" customHeight="1">
      <c r="B162" s="38"/>
      <c r="C162" s="176" t="s">
        <v>241</v>
      </c>
      <c r="D162" s="176" t="s">
        <v>185</v>
      </c>
      <c r="E162" s="177" t="s">
        <v>719</v>
      </c>
      <c r="F162" s="298" t="s">
        <v>720</v>
      </c>
      <c r="G162" s="298"/>
      <c r="H162" s="298"/>
      <c r="I162" s="298"/>
      <c r="J162" s="178" t="s">
        <v>314</v>
      </c>
      <c r="K162" s="179">
        <v>9</v>
      </c>
      <c r="L162" s="180">
        <v>0</v>
      </c>
      <c r="M162" s="299">
        <v>0</v>
      </c>
      <c r="N162" s="300"/>
      <c r="O162" s="300"/>
      <c r="P162" s="279">
        <f>ROUND(V162*K162,2)</f>
        <v>0</v>
      </c>
      <c r="Q162" s="279"/>
      <c r="R162" s="40"/>
      <c r="T162" s="181" t="s">
        <v>26</v>
      </c>
      <c r="U162" s="47" t="s">
        <v>53</v>
      </c>
      <c r="V162" s="127">
        <f>L162+M162</f>
        <v>0</v>
      </c>
      <c r="W162" s="127">
        <f>ROUND(L162*K162,2)</f>
        <v>0</v>
      </c>
      <c r="X162" s="127">
        <f>ROUND(M162*K162,2)</f>
        <v>0</v>
      </c>
      <c r="Y162" s="39"/>
      <c r="Z162" s="182">
        <f>Y162*K162</f>
        <v>0</v>
      </c>
      <c r="AA162" s="182">
        <v>0</v>
      </c>
      <c r="AB162" s="182">
        <f>AA162*K162</f>
        <v>0</v>
      </c>
      <c r="AC162" s="182">
        <v>0</v>
      </c>
      <c r="AD162" s="183">
        <f>AC162*K162</f>
        <v>0</v>
      </c>
      <c r="AR162" s="21" t="s">
        <v>189</v>
      </c>
      <c r="AT162" s="21" t="s">
        <v>185</v>
      </c>
      <c r="AU162" s="21" t="s">
        <v>128</v>
      </c>
      <c r="AY162" s="21" t="s">
        <v>184</v>
      </c>
      <c r="BE162" s="114">
        <f>IF(U162="základní",P162,0)</f>
        <v>0</v>
      </c>
      <c r="BF162" s="114">
        <f>IF(U162="snížená",P162,0)</f>
        <v>0</v>
      </c>
      <c r="BG162" s="114">
        <f>IF(U162="zákl. přenesená",P162,0)</f>
        <v>0</v>
      </c>
      <c r="BH162" s="114">
        <f>IF(U162="sníž. přenesená",P162,0)</f>
        <v>0</v>
      </c>
      <c r="BI162" s="114">
        <f>IF(U162="nulová",P162,0)</f>
        <v>0</v>
      </c>
      <c r="BJ162" s="21" t="s">
        <v>27</v>
      </c>
      <c r="BK162" s="114">
        <f>ROUND(V162*K162,2)</f>
        <v>0</v>
      </c>
      <c r="BL162" s="21" t="s">
        <v>189</v>
      </c>
      <c r="BM162" s="21" t="s">
        <v>831</v>
      </c>
    </row>
    <row r="163" spans="2:65" s="10" customFormat="1" ht="22.5" customHeight="1">
      <c r="B163" s="184"/>
      <c r="C163" s="185"/>
      <c r="D163" s="185"/>
      <c r="E163" s="186" t="s">
        <v>26</v>
      </c>
      <c r="F163" s="301" t="s">
        <v>832</v>
      </c>
      <c r="G163" s="302"/>
      <c r="H163" s="302"/>
      <c r="I163" s="302"/>
      <c r="J163" s="185"/>
      <c r="K163" s="187">
        <v>9</v>
      </c>
      <c r="L163" s="185"/>
      <c r="M163" s="185"/>
      <c r="N163" s="185"/>
      <c r="O163" s="185"/>
      <c r="P163" s="185"/>
      <c r="Q163" s="185"/>
      <c r="R163" s="188"/>
      <c r="T163" s="189"/>
      <c r="U163" s="185"/>
      <c r="V163" s="185"/>
      <c r="W163" s="185"/>
      <c r="X163" s="185"/>
      <c r="Y163" s="185"/>
      <c r="Z163" s="185"/>
      <c r="AA163" s="185"/>
      <c r="AB163" s="185"/>
      <c r="AC163" s="185"/>
      <c r="AD163" s="190"/>
      <c r="AT163" s="191" t="s">
        <v>192</v>
      </c>
      <c r="AU163" s="191" t="s">
        <v>128</v>
      </c>
      <c r="AV163" s="10" t="s">
        <v>128</v>
      </c>
      <c r="AW163" s="10" t="s">
        <v>7</v>
      </c>
      <c r="AX163" s="10" t="s">
        <v>27</v>
      </c>
      <c r="AY163" s="191" t="s">
        <v>184</v>
      </c>
    </row>
    <row r="164" spans="2:65" s="1" customFormat="1" ht="31.5" customHeight="1">
      <c r="B164" s="38"/>
      <c r="C164" s="208" t="s">
        <v>246</v>
      </c>
      <c r="D164" s="208" t="s">
        <v>318</v>
      </c>
      <c r="E164" s="209" t="s">
        <v>713</v>
      </c>
      <c r="F164" s="303" t="s">
        <v>714</v>
      </c>
      <c r="G164" s="303"/>
      <c r="H164" s="303"/>
      <c r="I164" s="303"/>
      <c r="J164" s="210" t="s">
        <v>321</v>
      </c>
      <c r="K164" s="211">
        <v>48.39</v>
      </c>
      <c r="L164" s="212">
        <v>0</v>
      </c>
      <c r="M164" s="304"/>
      <c r="N164" s="304"/>
      <c r="O164" s="305"/>
      <c r="P164" s="279">
        <f>ROUND(V164*K164,2)</f>
        <v>0</v>
      </c>
      <c r="Q164" s="279"/>
      <c r="R164" s="40"/>
      <c r="T164" s="181" t="s">
        <v>26</v>
      </c>
      <c r="U164" s="47" t="s">
        <v>53</v>
      </c>
      <c r="V164" s="127">
        <f>L164+M164</f>
        <v>0</v>
      </c>
      <c r="W164" s="127">
        <f>ROUND(L164*K164,2)</f>
        <v>0</v>
      </c>
      <c r="X164" s="127">
        <f>ROUND(M164*K164,2)</f>
        <v>0</v>
      </c>
      <c r="Y164" s="39"/>
      <c r="Z164" s="182">
        <f>Y164*K164</f>
        <v>0</v>
      </c>
      <c r="AA164" s="182">
        <v>1</v>
      </c>
      <c r="AB164" s="182">
        <f>AA164*K164</f>
        <v>48.39</v>
      </c>
      <c r="AC164" s="182">
        <v>0</v>
      </c>
      <c r="AD164" s="183">
        <f>AC164*K164</f>
        <v>0</v>
      </c>
      <c r="AR164" s="21" t="s">
        <v>227</v>
      </c>
      <c r="AT164" s="21" t="s">
        <v>318</v>
      </c>
      <c r="AU164" s="21" t="s">
        <v>128</v>
      </c>
      <c r="AY164" s="21" t="s">
        <v>184</v>
      </c>
      <c r="BE164" s="114">
        <f>IF(U164="základní",P164,0)</f>
        <v>0</v>
      </c>
      <c r="BF164" s="114">
        <f>IF(U164="snížená",P164,0)</f>
        <v>0</v>
      </c>
      <c r="BG164" s="114">
        <f>IF(U164="zákl. přenesená",P164,0)</f>
        <v>0</v>
      </c>
      <c r="BH164" s="114">
        <f>IF(U164="sníž. přenesená",P164,0)</f>
        <v>0</v>
      </c>
      <c r="BI164" s="114">
        <f>IF(U164="nulová",P164,0)</f>
        <v>0</v>
      </c>
      <c r="BJ164" s="21" t="s">
        <v>27</v>
      </c>
      <c r="BK164" s="114">
        <f>ROUND(V164*K164,2)</f>
        <v>0</v>
      </c>
      <c r="BL164" s="21" t="s">
        <v>189</v>
      </c>
      <c r="BM164" s="21" t="s">
        <v>833</v>
      </c>
    </row>
    <row r="165" spans="2:65" s="10" customFormat="1" ht="31.5" customHeight="1">
      <c r="B165" s="184"/>
      <c r="C165" s="185"/>
      <c r="D165" s="185"/>
      <c r="E165" s="186" t="s">
        <v>26</v>
      </c>
      <c r="F165" s="301" t="s">
        <v>834</v>
      </c>
      <c r="G165" s="302"/>
      <c r="H165" s="302"/>
      <c r="I165" s="302"/>
      <c r="J165" s="185"/>
      <c r="K165" s="187">
        <v>45.96</v>
      </c>
      <c r="L165" s="185"/>
      <c r="M165" s="185"/>
      <c r="N165" s="185"/>
      <c r="O165" s="185"/>
      <c r="P165" s="185"/>
      <c r="Q165" s="185"/>
      <c r="R165" s="188"/>
      <c r="T165" s="189"/>
      <c r="U165" s="185"/>
      <c r="V165" s="185"/>
      <c r="W165" s="185"/>
      <c r="X165" s="185"/>
      <c r="Y165" s="185"/>
      <c r="Z165" s="185"/>
      <c r="AA165" s="185"/>
      <c r="AB165" s="185"/>
      <c r="AC165" s="185"/>
      <c r="AD165" s="190"/>
      <c r="AT165" s="191" t="s">
        <v>192</v>
      </c>
      <c r="AU165" s="191" t="s">
        <v>128</v>
      </c>
      <c r="AV165" s="10" t="s">
        <v>128</v>
      </c>
      <c r="AW165" s="10" t="s">
        <v>7</v>
      </c>
      <c r="AX165" s="10" t="s">
        <v>90</v>
      </c>
      <c r="AY165" s="191" t="s">
        <v>184</v>
      </c>
    </row>
    <row r="166" spans="2:65" s="10" customFormat="1" ht="31.5" customHeight="1">
      <c r="B166" s="184"/>
      <c r="C166" s="185"/>
      <c r="D166" s="185"/>
      <c r="E166" s="186" t="s">
        <v>26</v>
      </c>
      <c r="F166" s="296" t="s">
        <v>835</v>
      </c>
      <c r="G166" s="297"/>
      <c r="H166" s="297"/>
      <c r="I166" s="297"/>
      <c r="J166" s="185"/>
      <c r="K166" s="187">
        <v>2.4300000000000002</v>
      </c>
      <c r="L166" s="185"/>
      <c r="M166" s="185"/>
      <c r="N166" s="185"/>
      <c r="O166" s="185"/>
      <c r="P166" s="185"/>
      <c r="Q166" s="185"/>
      <c r="R166" s="188"/>
      <c r="T166" s="189"/>
      <c r="U166" s="185"/>
      <c r="V166" s="185"/>
      <c r="W166" s="185"/>
      <c r="X166" s="185"/>
      <c r="Y166" s="185"/>
      <c r="Z166" s="185"/>
      <c r="AA166" s="185"/>
      <c r="AB166" s="185"/>
      <c r="AC166" s="185"/>
      <c r="AD166" s="190"/>
      <c r="AT166" s="191" t="s">
        <v>192</v>
      </c>
      <c r="AU166" s="191" t="s">
        <v>128</v>
      </c>
      <c r="AV166" s="10" t="s">
        <v>128</v>
      </c>
      <c r="AW166" s="10" t="s">
        <v>7</v>
      </c>
      <c r="AX166" s="10" t="s">
        <v>90</v>
      </c>
      <c r="AY166" s="191" t="s">
        <v>184</v>
      </c>
    </row>
    <row r="167" spans="2:65" s="11" customFormat="1" ht="22.5" customHeight="1">
      <c r="B167" s="192"/>
      <c r="C167" s="193"/>
      <c r="D167" s="193"/>
      <c r="E167" s="194" t="s">
        <v>26</v>
      </c>
      <c r="F167" s="306" t="s">
        <v>209</v>
      </c>
      <c r="G167" s="307"/>
      <c r="H167" s="307"/>
      <c r="I167" s="307"/>
      <c r="J167" s="193"/>
      <c r="K167" s="195">
        <v>48.39</v>
      </c>
      <c r="L167" s="193"/>
      <c r="M167" s="193"/>
      <c r="N167" s="193"/>
      <c r="O167" s="193"/>
      <c r="P167" s="193"/>
      <c r="Q167" s="193"/>
      <c r="R167" s="196"/>
      <c r="T167" s="197"/>
      <c r="U167" s="193"/>
      <c r="V167" s="193"/>
      <c r="W167" s="193"/>
      <c r="X167" s="193"/>
      <c r="Y167" s="193"/>
      <c r="Z167" s="193"/>
      <c r="AA167" s="193"/>
      <c r="AB167" s="193"/>
      <c r="AC167" s="193"/>
      <c r="AD167" s="198"/>
      <c r="AT167" s="199" t="s">
        <v>192</v>
      </c>
      <c r="AU167" s="199" t="s">
        <v>128</v>
      </c>
      <c r="AV167" s="11" t="s">
        <v>189</v>
      </c>
      <c r="AW167" s="11" t="s">
        <v>7</v>
      </c>
      <c r="AX167" s="11" t="s">
        <v>27</v>
      </c>
      <c r="AY167" s="199" t="s">
        <v>184</v>
      </c>
    </row>
    <row r="168" spans="2:65" s="9" customFormat="1" ht="29.85" customHeight="1">
      <c r="B168" s="164"/>
      <c r="C168" s="165"/>
      <c r="D168" s="175" t="s">
        <v>150</v>
      </c>
      <c r="E168" s="175"/>
      <c r="F168" s="175"/>
      <c r="G168" s="175"/>
      <c r="H168" s="175"/>
      <c r="I168" s="175"/>
      <c r="J168" s="175"/>
      <c r="K168" s="175"/>
      <c r="L168" s="175"/>
      <c r="M168" s="286">
        <f>BK168</f>
        <v>0</v>
      </c>
      <c r="N168" s="287"/>
      <c r="O168" s="287"/>
      <c r="P168" s="287"/>
      <c r="Q168" s="287"/>
      <c r="R168" s="167"/>
      <c r="T168" s="168"/>
      <c r="U168" s="165"/>
      <c r="V168" s="165"/>
      <c r="W168" s="169">
        <f>SUM(W169:W170)</f>
        <v>0</v>
      </c>
      <c r="X168" s="169">
        <f>SUM(X169:X170)</f>
        <v>0</v>
      </c>
      <c r="Y168" s="165"/>
      <c r="Z168" s="170">
        <f>SUM(Z169:Z170)</f>
        <v>0</v>
      </c>
      <c r="AA168" s="165"/>
      <c r="AB168" s="170">
        <f>SUM(AB169:AB170)</f>
        <v>0</v>
      </c>
      <c r="AC168" s="165"/>
      <c r="AD168" s="171">
        <f>SUM(AD169:AD170)</f>
        <v>0</v>
      </c>
      <c r="AR168" s="172" t="s">
        <v>27</v>
      </c>
      <c r="AT168" s="173" t="s">
        <v>89</v>
      </c>
      <c r="AU168" s="173" t="s">
        <v>27</v>
      </c>
      <c r="AY168" s="172" t="s">
        <v>184</v>
      </c>
      <c r="BK168" s="174">
        <f>SUM(BK169:BK170)</f>
        <v>0</v>
      </c>
    </row>
    <row r="169" spans="2:65" s="1" customFormat="1" ht="31.5" customHeight="1">
      <c r="B169" s="38"/>
      <c r="C169" s="176" t="s">
        <v>251</v>
      </c>
      <c r="D169" s="176" t="s">
        <v>185</v>
      </c>
      <c r="E169" s="177" t="s">
        <v>449</v>
      </c>
      <c r="F169" s="298" t="s">
        <v>450</v>
      </c>
      <c r="G169" s="298"/>
      <c r="H169" s="298"/>
      <c r="I169" s="298"/>
      <c r="J169" s="178" t="s">
        <v>314</v>
      </c>
      <c r="K169" s="179">
        <v>52</v>
      </c>
      <c r="L169" s="180">
        <v>0</v>
      </c>
      <c r="M169" s="299">
        <v>0</v>
      </c>
      <c r="N169" s="300"/>
      <c r="O169" s="300"/>
      <c r="P169" s="279">
        <f>ROUND(V169*K169,2)</f>
        <v>0</v>
      </c>
      <c r="Q169" s="279"/>
      <c r="R169" s="40"/>
      <c r="T169" s="181" t="s">
        <v>26</v>
      </c>
      <c r="U169" s="47" t="s">
        <v>53</v>
      </c>
      <c r="V169" s="127">
        <f>L169+M169</f>
        <v>0</v>
      </c>
      <c r="W169" s="127">
        <f>ROUND(L169*K169,2)</f>
        <v>0</v>
      </c>
      <c r="X169" s="127">
        <f>ROUND(M169*K169,2)</f>
        <v>0</v>
      </c>
      <c r="Y169" s="39"/>
      <c r="Z169" s="182">
        <f>Y169*K169</f>
        <v>0</v>
      </c>
      <c r="AA169" s="182">
        <v>0</v>
      </c>
      <c r="AB169" s="182">
        <f>AA169*K169</f>
        <v>0</v>
      </c>
      <c r="AC169" s="182">
        <v>0</v>
      </c>
      <c r="AD169" s="183">
        <f>AC169*K169</f>
        <v>0</v>
      </c>
      <c r="AR169" s="21" t="s">
        <v>189</v>
      </c>
      <c r="AT169" s="21" t="s">
        <v>185</v>
      </c>
      <c r="AU169" s="21" t="s">
        <v>128</v>
      </c>
      <c r="AY169" s="21" t="s">
        <v>184</v>
      </c>
      <c r="BE169" s="114">
        <f>IF(U169="základní",P169,0)</f>
        <v>0</v>
      </c>
      <c r="BF169" s="114">
        <f>IF(U169="snížená",P169,0)</f>
        <v>0</v>
      </c>
      <c r="BG169" s="114">
        <f>IF(U169="zákl. přenesená",P169,0)</f>
        <v>0</v>
      </c>
      <c r="BH169" s="114">
        <f>IF(U169="sníž. přenesená",P169,0)</f>
        <v>0</v>
      </c>
      <c r="BI169" s="114">
        <f>IF(U169="nulová",P169,0)</f>
        <v>0</v>
      </c>
      <c r="BJ169" s="21" t="s">
        <v>27</v>
      </c>
      <c r="BK169" s="114">
        <f>ROUND(V169*K169,2)</f>
        <v>0</v>
      </c>
      <c r="BL169" s="21" t="s">
        <v>189</v>
      </c>
      <c r="BM169" s="21" t="s">
        <v>836</v>
      </c>
    </row>
    <row r="170" spans="2:65" s="10" customFormat="1" ht="31.5" customHeight="1">
      <c r="B170" s="184"/>
      <c r="C170" s="185"/>
      <c r="D170" s="185"/>
      <c r="E170" s="186" t="s">
        <v>26</v>
      </c>
      <c r="F170" s="301" t="s">
        <v>837</v>
      </c>
      <c r="G170" s="302"/>
      <c r="H170" s="302"/>
      <c r="I170" s="302"/>
      <c r="J170" s="185"/>
      <c r="K170" s="187">
        <v>52</v>
      </c>
      <c r="L170" s="185"/>
      <c r="M170" s="185"/>
      <c r="N170" s="185"/>
      <c r="O170" s="185"/>
      <c r="P170" s="185"/>
      <c r="Q170" s="185"/>
      <c r="R170" s="188"/>
      <c r="T170" s="189"/>
      <c r="U170" s="185"/>
      <c r="V170" s="185"/>
      <c r="W170" s="185"/>
      <c r="X170" s="185"/>
      <c r="Y170" s="185"/>
      <c r="Z170" s="185"/>
      <c r="AA170" s="185"/>
      <c r="AB170" s="185"/>
      <c r="AC170" s="185"/>
      <c r="AD170" s="190"/>
      <c r="AT170" s="191" t="s">
        <v>192</v>
      </c>
      <c r="AU170" s="191" t="s">
        <v>128</v>
      </c>
      <c r="AV170" s="10" t="s">
        <v>128</v>
      </c>
      <c r="AW170" s="10" t="s">
        <v>7</v>
      </c>
      <c r="AX170" s="10" t="s">
        <v>27</v>
      </c>
      <c r="AY170" s="191" t="s">
        <v>184</v>
      </c>
    </row>
    <row r="171" spans="2:65" s="9" customFormat="1" ht="29.85" customHeight="1">
      <c r="B171" s="164"/>
      <c r="C171" s="165"/>
      <c r="D171" s="175" t="s">
        <v>151</v>
      </c>
      <c r="E171" s="175"/>
      <c r="F171" s="175"/>
      <c r="G171" s="175"/>
      <c r="H171" s="175"/>
      <c r="I171" s="175"/>
      <c r="J171" s="175"/>
      <c r="K171" s="175"/>
      <c r="L171" s="175"/>
      <c r="M171" s="286">
        <f>BK171</f>
        <v>0</v>
      </c>
      <c r="N171" s="287"/>
      <c r="O171" s="287"/>
      <c r="P171" s="287"/>
      <c r="Q171" s="287"/>
      <c r="R171" s="167"/>
      <c r="T171" s="168"/>
      <c r="U171" s="165"/>
      <c r="V171" s="165"/>
      <c r="W171" s="169">
        <f>SUM(W172:W174)</f>
        <v>0</v>
      </c>
      <c r="X171" s="169">
        <f>SUM(X172:X174)</f>
        <v>0</v>
      </c>
      <c r="Y171" s="165"/>
      <c r="Z171" s="170">
        <f>SUM(Z172:Z174)</f>
        <v>0</v>
      </c>
      <c r="AA171" s="165"/>
      <c r="AB171" s="170">
        <f>SUM(AB172:AB174)</f>
        <v>0</v>
      </c>
      <c r="AC171" s="165"/>
      <c r="AD171" s="171">
        <f>SUM(AD172:AD174)</f>
        <v>0</v>
      </c>
      <c r="AR171" s="172" t="s">
        <v>27</v>
      </c>
      <c r="AT171" s="173" t="s">
        <v>89</v>
      </c>
      <c r="AU171" s="173" t="s">
        <v>27</v>
      </c>
      <c r="AY171" s="172" t="s">
        <v>184</v>
      </c>
      <c r="BK171" s="174">
        <f>SUM(BK172:BK174)</f>
        <v>0</v>
      </c>
    </row>
    <row r="172" spans="2:65" s="1" customFormat="1" ht="44.25" customHeight="1">
      <c r="B172" s="38"/>
      <c r="C172" s="176" t="s">
        <v>256</v>
      </c>
      <c r="D172" s="176" t="s">
        <v>185</v>
      </c>
      <c r="E172" s="177" t="s">
        <v>756</v>
      </c>
      <c r="F172" s="298" t="s">
        <v>757</v>
      </c>
      <c r="G172" s="298"/>
      <c r="H172" s="298"/>
      <c r="I172" s="298"/>
      <c r="J172" s="178" t="s">
        <v>321</v>
      </c>
      <c r="K172" s="179">
        <v>48.515000000000001</v>
      </c>
      <c r="L172" s="180">
        <v>0</v>
      </c>
      <c r="M172" s="299">
        <v>0</v>
      </c>
      <c r="N172" s="300"/>
      <c r="O172" s="300"/>
      <c r="P172" s="279">
        <f>ROUND(V172*K172,2)</f>
        <v>0</v>
      </c>
      <c r="Q172" s="279"/>
      <c r="R172" s="40"/>
      <c r="T172" s="181" t="s">
        <v>26</v>
      </c>
      <c r="U172" s="47" t="s">
        <v>53</v>
      </c>
      <c r="V172" s="127">
        <f>L172+M172</f>
        <v>0</v>
      </c>
      <c r="W172" s="127">
        <f>ROUND(L172*K172,2)</f>
        <v>0</v>
      </c>
      <c r="X172" s="127">
        <f>ROUND(M172*K172,2)</f>
        <v>0</v>
      </c>
      <c r="Y172" s="39"/>
      <c r="Z172" s="182">
        <f>Y172*K172</f>
        <v>0</v>
      </c>
      <c r="AA172" s="182">
        <v>0</v>
      </c>
      <c r="AB172" s="182">
        <f>AA172*K172</f>
        <v>0</v>
      </c>
      <c r="AC172" s="182">
        <v>0</v>
      </c>
      <c r="AD172" s="183">
        <f>AC172*K172</f>
        <v>0</v>
      </c>
      <c r="AR172" s="21" t="s">
        <v>189</v>
      </c>
      <c r="AT172" s="21" t="s">
        <v>185</v>
      </c>
      <c r="AU172" s="21" t="s">
        <v>128</v>
      </c>
      <c r="AY172" s="21" t="s">
        <v>184</v>
      </c>
      <c r="BE172" s="114">
        <f>IF(U172="základní",P172,0)</f>
        <v>0</v>
      </c>
      <c r="BF172" s="114">
        <f>IF(U172="snížená",P172,0)</f>
        <v>0</v>
      </c>
      <c r="BG172" s="114">
        <f>IF(U172="zákl. přenesená",P172,0)</f>
        <v>0</v>
      </c>
      <c r="BH172" s="114">
        <f>IF(U172="sníž. přenesená",P172,0)</f>
        <v>0</v>
      </c>
      <c r="BI172" s="114">
        <f>IF(U172="nulová",P172,0)</f>
        <v>0</v>
      </c>
      <c r="BJ172" s="21" t="s">
        <v>27</v>
      </c>
      <c r="BK172" s="114">
        <f>ROUND(V172*K172,2)</f>
        <v>0</v>
      </c>
      <c r="BL172" s="21" t="s">
        <v>189</v>
      </c>
      <c r="BM172" s="21" t="s">
        <v>838</v>
      </c>
    </row>
    <row r="173" spans="2:65" s="1" customFormat="1" ht="22.5" customHeight="1">
      <c r="B173" s="38"/>
      <c r="C173" s="176" t="s">
        <v>12</v>
      </c>
      <c r="D173" s="176" t="s">
        <v>185</v>
      </c>
      <c r="E173" s="177" t="s">
        <v>764</v>
      </c>
      <c r="F173" s="298" t="s">
        <v>765</v>
      </c>
      <c r="G173" s="298"/>
      <c r="H173" s="298"/>
      <c r="I173" s="298"/>
      <c r="J173" s="178" t="s">
        <v>321</v>
      </c>
      <c r="K173" s="179">
        <v>48.515000000000001</v>
      </c>
      <c r="L173" s="180">
        <v>0</v>
      </c>
      <c r="M173" s="299">
        <v>0</v>
      </c>
      <c r="N173" s="300"/>
      <c r="O173" s="300"/>
      <c r="P173" s="279">
        <f>ROUND(V173*K173,2)</f>
        <v>0</v>
      </c>
      <c r="Q173" s="279"/>
      <c r="R173" s="40"/>
      <c r="T173" s="181" t="s">
        <v>26</v>
      </c>
      <c r="U173" s="47" t="s">
        <v>53</v>
      </c>
      <c r="V173" s="127">
        <f>L173+M173</f>
        <v>0</v>
      </c>
      <c r="W173" s="127">
        <f>ROUND(L173*K173,2)</f>
        <v>0</v>
      </c>
      <c r="X173" s="127">
        <f>ROUND(M173*K173,2)</f>
        <v>0</v>
      </c>
      <c r="Y173" s="39"/>
      <c r="Z173" s="182">
        <f>Y173*K173</f>
        <v>0</v>
      </c>
      <c r="AA173" s="182">
        <v>0</v>
      </c>
      <c r="AB173" s="182">
        <f>AA173*K173</f>
        <v>0</v>
      </c>
      <c r="AC173" s="182">
        <v>0</v>
      </c>
      <c r="AD173" s="183">
        <f>AC173*K173</f>
        <v>0</v>
      </c>
      <c r="AR173" s="21" t="s">
        <v>189</v>
      </c>
      <c r="AT173" s="21" t="s">
        <v>185</v>
      </c>
      <c r="AU173" s="21" t="s">
        <v>128</v>
      </c>
      <c r="AY173" s="21" t="s">
        <v>184</v>
      </c>
      <c r="BE173" s="114">
        <f>IF(U173="základní",P173,0)</f>
        <v>0</v>
      </c>
      <c r="BF173" s="114">
        <f>IF(U173="snížená",P173,0)</f>
        <v>0</v>
      </c>
      <c r="BG173" s="114">
        <f>IF(U173="zákl. přenesená",P173,0)</f>
        <v>0</v>
      </c>
      <c r="BH173" s="114">
        <f>IF(U173="sníž. přenesená",P173,0)</f>
        <v>0</v>
      </c>
      <c r="BI173" s="114">
        <f>IF(U173="nulová",P173,0)</f>
        <v>0</v>
      </c>
      <c r="BJ173" s="21" t="s">
        <v>27</v>
      </c>
      <c r="BK173" s="114">
        <f>ROUND(V173*K173,2)</f>
        <v>0</v>
      </c>
      <c r="BL173" s="21" t="s">
        <v>189</v>
      </c>
      <c r="BM173" s="21" t="s">
        <v>839</v>
      </c>
    </row>
    <row r="174" spans="2:65" s="1" customFormat="1" ht="90" customHeight="1">
      <c r="B174" s="38"/>
      <c r="C174" s="39"/>
      <c r="D174" s="39"/>
      <c r="E174" s="39"/>
      <c r="F174" s="328" t="s">
        <v>767</v>
      </c>
      <c r="G174" s="329"/>
      <c r="H174" s="329"/>
      <c r="I174" s="329"/>
      <c r="J174" s="39"/>
      <c r="K174" s="39"/>
      <c r="L174" s="39"/>
      <c r="M174" s="39"/>
      <c r="N174" s="39"/>
      <c r="O174" s="39"/>
      <c r="P174" s="39"/>
      <c r="Q174" s="39"/>
      <c r="R174" s="40"/>
      <c r="T174" s="149"/>
      <c r="U174" s="39"/>
      <c r="V174" s="39"/>
      <c r="W174" s="39"/>
      <c r="X174" s="39"/>
      <c r="Y174" s="39"/>
      <c r="Z174" s="39"/>
      <c r="AA174" s="39"/>
      <c r="AB174" s="39"/>
      <c r="AC174" s="39"/>
      <c r="AD174" s="81"/>
      <c r="AT174" s="21" t="s">
        <v>655</v>
      </c>
      <c r="AU174" s="21" t="s">
        <v>128</v>
      </c>
    </row>
    <row r="175" spans="2:65" s="9" customFormat="1" ht="37.35" customHeight="1">
      <c r="B175" s="164"/>
      <c r="C175" s="165"/>
      <c r="D175" s="166" t="s">
        <v>152</v>
      </c>
      <c r="E175" s="166"/>
      <c r="F175" s="166"/>
      <c r="G175" s="166"/>
      <c r="H175" s="166"/>
      <c r="I175" s="166"/>
      <c r="J175" s="166"/>
      <c r="K175" s="166"/>
      <c r="L175" s="166"/>
      <c r="M175" s="284">
        <f>BK175</f>
        <v>0</v>
      </c>
      <c r="N175" s="285"/>
      <c r="O175" s="285"/>
      <c r="P175" s="285"/>
      <c r="Q175" s="285"/>
      <c r="R175" s="167"/>
      <c r="T175" s="168"/>
      <c r="U175" s="165"/>
      <c r="V175" s="165"/>
      <c r="W175" s="169">
        <f>W176+W183+W186+W190</f>
        <v>0</v>
      </c>
      <c r="X175" s="169">
        <f>X176+X183+X186+X190</f>
        <v>0</v>
      </c>
      <c r="Y175" s="165"/>
      <c r="Z175" s="170">
        <f>Z176+Z183+Z186+Z190</f>
        <v>0</v>
      </c>
      <c r="AA175" s="165"/>
      <c r="AB175" s="170">
        <f>AB176+AB183+AB186+AB190</f>
        <v>0</v>
      </c>
      <c r="AC175" s="165"/>
      <c r="AD175" s="171">
        <f>AD176+AD183+AD186+AD190</f>
        <v>0</v>
      </c>
      <c r="AR175" s="172" t="s">
        <v>210</v>
      </c>
      <c r="AT175" s="173" t="s">
        <v>89</v>
      </c>
      <c r="AU175" s="173" t="s">
        <v>90</v>
      </c>
      <c r="AY175" s="172" t="s">
        <v>184</v>
      </c>
      <c r="BK175" s="174">
        <f>BK176+BK183+BK186+BK190</f>
        <v>0</v>
      </c>
    </row>
    <row r="176" spans="2:65" s="9" customFormat="1" ht="19.95" customHeight="1">
      <c r="B176" s="164"/>
      <c r="C176" s="165"/>
      <c r="D176" s="175" t="s">
        <v>153</v>
      </c>
      <c r="E176" s="175"/>
      <c r="F176" s="175"/>
      <c r="G176" s="175"/>
      <c r="H176" s="175"/>
      <c r="I176" s="175"/>
      <c r="J176" s="175"/>
      <c r="K176" s="175"/>
      <c r="L176" s="175"/>
      <c r="M176" s="286">
        <f>BK176</f>
        <v>0</v>
      </c>
      <c r="N176" s="287"/>
      <c r="O176" s="287"/>
      <c r="P176" s="287"/>
      <c r="Q176" s="287"/>
      <c r="R176" s="167"/>
      <c r="T176" s="168"/>
      <c r="U176" s="165"/>
      <c r="V176" s="165"/>
      <c r="W176" s="169">
        <f>SUM(W177:W182)</f>
        <v>0</v>
      </c>
      <c r="X176" s="169">
        <f>SUM(X177:X182)</f>
        <v>0</v>
      </c>
      <c r="Y176" s="165"/>
      <c r="Z176" s="170">
        <f>SUM(Z177:Z182)</f>
        <v>0</v>
      </c>
      <c r="AA176" s="165"/>
      <c r="AB176" s="170">
        <f>SUM(AB177:AB182)</f>
        <v>0</v>
      </c>
      <c r="AC176" s="165"/>
      <c r="AD176" s="171">
        <f>SUM(AD177:AD182)</f>
        <v>0</v>
      </c>
      <c r="AR176" s="172" t="s">
        <v>210</v>
      </c>
      <c r="AT176" s="173" t="s">
        <v>89</v>
      </c>
      <c r="AU176" s="173" t="s">
        <v>27</v>
      </c>
      <c r="AY176" s="172" t="s">
        <v>184</v>
      </c>
      <c r="BK176" s="174">
        <f>SUM(BK177:BK182)</f>
        <v>0</v>
      </c>
    </row>
    <row r="177" spans="2:65" s="1" customFormat="1" ht="22.5" customHeight="1">
      <c r="B177" s="38"/>
      <c r="C177" s="176" t="s">
        <v>265</v>
      </c>
      <c r="D177" s="176" t="s">
        <v>185</v>
      </c>
      <c r="E177" s="177" t="s">
        <v>361</v>
      </c>
      <c r="F177" s="298" t="s">
        <v>362</v>
      </c>
      <c r="G177" s="298"/>
      <c r="H177" s="298"/>
      <c r="I177" s="298"/>
      <c r="J177" s="178" t="s">
        <v>363</v>
      </c>
      <c r="K177" s="179">
        <v>1</v>
      </c>
      <c r="L177" s="180">
        <v>0</v>
      </c>
      <c r="M177" s="299">
        <v>0</v>
      </c>
      <c r="N177" s="300"/>
      <c r="O177" s="300"/>
      <c r="P177" s="279">
        <f>ROUND(V177*K177,2)</f>
        <v>0</v>
      </c>
      <c r="Q177" s="279"/>
      <c r="R177" s="40"/>
      <c r="T177" s="181" t="s">
        <v>26</v>
      </c>
      <c r="U177" s="47" t="s">
        <v>53</v>
      </c>
      <c r="V177" s="127">
        <f>L177+M177</f>
        <v>0</v>
      </c>
      <c r="W177" s="127">
        <f>ROUND(L177*K177,2)</f>
        <v>0</v>
      </c>
      <c r="X177" s="127">
        <f>ROUND(M177*K177,2)</f>
        <v>0</v>
      </c>
      <c r="Y177" s="39"/>
      <c r="Z177" s="182">
        <f>Y177*K177</f>
        <v>0</v>
      </c>
      <c r="AA177" s="182">
        <v>0</v>
      </c>
      <c r="AB177" s="182">
        <f>AA177*K177</f>
        <v>0</v>
      </c>
      <c r="AC177" s="182">
        <v>0</v>
      </c>
      <c r="AD177" s="183">
        <f>AC177*K177</f>
        <v>0</v>
      </c>
      <c r="AR177" s="21" t="s">
        <v>364</v>
      </c>
      <c r="AT177" s="21" t="s">
        <v>185</v>
      </c>
      <c r="AU177" s="21" t="s">
        <v>128</v>
      </c>
      <c r="AY177" s="21" t="s">
        <v>184</v>
      </c>
      <c r="BE177" s="114">
        <f>IF(U177="základní",P177,0)</f>
        <v>0</v>
      </c>
      <c r="BF177" s="114">
        <f>IF(U177="snížená",P177,0)</f>
        <v>0</v>
      </c>
      <c r="BG177" s="114">
        <f>IF(U177="zákl. přenesená",P177,0)</f>
        <v>0</v>
      </c>
      <c r="BH177" s="114">
        <f>IF(U177="sníž. přenesená",P177,0)</f>
        <v>0</v>
      </c>
      <c r="BI177" s="114">
        <f>IF(U177="nulová",P177,0)</f>
        <v>0</v>
      </c>
      <c r="BJ177" s="21" t="s">
        <v>27</v>
      </c>
      <c r="BK177" s="114">
        <f>ROUND(V177*K177,2)</f>
        <v>0</v>
      </c>
      <c r="BL177" s="21" t="s">
        <v>364</v>
      </c>
      <c r="BM177" s="21" t="s">
        <v>840</v>
      </c>
    </row>
    <row r="178" spans="2:65" s="12" customFormat="1" ht="22.5" customHeight="1">
      <c r="B178" s="200"/>
      <c r="C178" s="201"/>
      <c r="D178" s="201"/>
      <c r="E178" s="202" t="s">
        <v>26</v>
      </c>
      <c r="F178" s="294" t="s">
        <v>841</v>
      </c>
      <c r="G178" s="295"/>
      <c r="H178" s="295"/>
      <c r="I178" s="295"/>
      <c r="J178" s="201"/>
      <c r="K178" s="203" t="s">
        <v>26</v>
      </c>
      <c r="L178" s="201"/>
      <c r="M178" s="201"/>
      <c r="N178" s="201"/>
      <c r="O178" s="201"/>
      <c r="P178" s="201"/>
      <c r="Q178" s="201"/>
      <c r="R178" s="204"/>
      <c r="T178" s="205"/>
      <c r="U178" s="201"/>
      <c r="V178" s="201"/>
      <c r="W178" s="201"/>
      <c r="X178" s="201"/>
      <c r="Y178" s="201"/>
      <c r="Z178" s="201"/>
      <c r="AA178" s="201"/>
      <c r="AB178" s="201"/>
      <c r="AC178" s="201"/>
      <c r="AD178" s="206"/>
      <c r="AT178" s="207" t="s">
        <v>192</v>
      </c>
      <c r="AU178" s="207" t="s">
        <v>128</v>
      </c>
      <c r="AV178" s="12" t="s">
        <v>27</v>
      </c>
      <c r="AW178" s="12" t="s">
        <v>7</v>
      </c>
      <c r="AX178" s="12" t="s">
        <v>90</v>
      </c>
      <c r="AY178" s="207" t="s">
        <v>184</v>
      </c>
    </row>
    <row r="179" spans="2:65" s="10" customFormat="1" ht="22.5" customHeight="1">
      <c r="B179" s="184"/>
      <c r="C179" s="185"/>
      <c r="D179" s="185"/>
      <c r="E179" s="186" t="s">
        <v>26</v>
      </c>
      <c r="F179" s="296" t="s">
        <v>842</v>
      </c>
      <c r="G179" s="297"/>
      <c r="H179" s="297"/>
      <c r="I179" s="297"/>
      <c r="J179" s="185"/>
      <c r="K179" s="187">
        <v>1</v>
      </c>
      <c r="L179" s="185"/>
      <c r="M179" s="185"/>
      <c r="N179" s="185"/>
      <c r="O179" s="185"/>
      <c r="P179" s="185"/>
      <c r="Q179" s="185"/>
      <c r="R179" s="188"/>
      <c r="T179" s="189"/>
      <c r="U179" s="185"/>
      <c r="V179" s="185"/>
      <c r="W179" s="185"/>
      <c r="X179" s="185"/>
      <c r="Y179" s="185"/>
      <c r="Z179" s="185"/>
      <c r="AA179" s="185"/>
      <c r="AB179" s="185"/>
      <c r="AC179" s="185"/>
      <c r="AD179" s="190"/>
      <c r="AT179" s="191" t="s">
        <v>192</v>
      </c>
      <c r="AU179" s="191" t="s">
        <v>128</v>
      </c>
      <c r="AV179" s="10" t="s">
        <v>128</v>
      </c>
      <c r="AW179" s="10" t="s">
        <v>7</v>
      </c>
      <c r="AX179" s="10" t="s">
        <v>27</v>
      </c>
      <c r="AY179" s="191" t="s">
        <v>184</v>
      </c>
    </row>
    <row r="180" spans="2:65" s="1" customFormat="1" ht="22.5" customHeight="1">
      <c r="B180" s="38"/>
      <c r="C180" s="176" t="s">
        <v>270</v>
      </c>
      <c r="D180" s="176" t="s">
        <v>185</v>
      </c>
      <c r="E180" s="177" t="s">
        <v>368</v>
      </c>
      <c r="F180" s="298" t="s">
        <v>369</v>
      </c>
      <c r="G180" s="298"/>
      <c r="H180" s="298"/>
      <c r="I180" s="298"/>
      <c r="J180" s="178" t="s">
        <v>363</v>
      </c>
      <c r="K180" s="179">
        <v>1</v>
      </c>
      <c r="L180" s="180">
        <v>0</v>
      </c>
      <c r="M180" s="299">
        <v>0</v>
      </c>
      <c r="N180" s="300"/>
      <c r="O180" s="300"/>
      <c r="P180" s="279">
        <f>ROUND(V180*K180,2)</f>
        <v>0</v>
      </c>
      <c r="Q180" s="279"/>
      <c r="R180" s="40"/>
      <c r="T180" s="181" t="s">
        <v>26</v>
      </c>
      <c r="U180" s="47" t="s">
        <v>53</v>
      </c>
      <c r="V180" s="127">
        <f>L180+M180</f>
        <v>0</v>
      </c>
      <c r="W180" s="127">
        <f>ROUND(L180*K180,2)</f>
        <v>0</v>
      </c>
      <c r="X180" s="127">
        <f>ROUND(M180*K180,2)</f>
        <v>0</v>
      </c>
      <c r="Y180" s="39"/>
      <c r="Z180" s="182">
        <f>Y180*K180</f>
        <v>0</v>
      </c>
      <c r="AA180" s="182">
        <v>0</v>
      </c>
      <c r="AB180" s="182">
        <f>AA180*K180</f>
        <v>0</v>
      </c>
      <c r="AC180" s="182">
        <v>0</v>
      </c>
      <c r="AD180" s="183">
        <f>AC180*K180</f>
        <v>0</v>
      </c>
      <c r="AR180" s="21" t="s">
        <v>364</v>
      </c>
      <c r="AT180" s="21" t="s">
        <v>185</v>
      </c>
      <c r="AU180" s="21" t="s">
        <v>128</v>
      </c>
      <c r="AY180" s="21" t="s">
        <v>184</v>
      </c>
      <c r="BE180" s="114">
        <f>IF(U180="základní",P180,0)</f>
        <v>0</v>
      </c>
      <c r="BF180" s="114">
        <f>IF(U180="snížená",P180,0)</f>
        <v>0</v>
      </c>
      <c r="BG180" s="114">
        <f>IF(U180="zákl. přenesená",P180,0)</f>
        <v>0</v>
      </c>
      <c r="BH180" s="114">
        <f>IF(U180="sníž. přenesená",P180,0)</f>
        <v>0</v>
      </c>
      <c r="BI180" s="114">
        <f>IF(U180="nulová",P180,0)</f>
        <v>0</v>
      </c>
      <c r="BJ180" s="21" t="s">
        <v>27</v>
      </c>
      <c r="BK180" s="114">
        <f>ROUND(V180*K180,2)</f>
        <v>0</v>
      </c>
      <c r="BL180" s="21" t="s">
        <v>364</v>
      </c>
      <c r="BM180" s="21" t="s">
        <v>843</v>
      </c>
    </row>
    <row r="181" spans="2:65" s="12" customFormat="1" ht="22.5" customHeight="1">
      <c r="B181" s="200"/>
      <c r="C181" s="201"/>
      <c r="D181" s="201"/>
      <c r="E181" s="202" t="s">
        <v>26</v>
      </c>
      <c r="F181" s="294" t="s">
        <v>844</v>
      </c>
      <c r="G181" s="295"/>
      <c r="H181" s="295"/>
      <c r="I181" s="295"/>
      <c r="J181" s="201"/>
      <c r="K181" s="203" t="s">
        <v>26</v>
      </c>
      <c r="L181" s="201"/>
      <c r="M181" s="201"/>
      <c r="N181" s="201"/>
      <c r="O181" s="201"/>
      <c r="P181" s="201"/>
      <c r="Q181" s="201"/>
      <c r="R181" s="204"/>
      <c r="T181" s="205"/>
      <c r="U181" s="201"/>
      <c r="V181" s="201"/>
      <c r="W181" s="201"/>
      <c r="X181" s="201"/>
      <c r="Y181" s="201"/>
      <c r="Z181" s="201"/>
      <c r="AA181" s="201"/>
      <c r="AB181" s="201"/>
      <c r="AC181" s="201"/>
      <c r="AD181" s="206"/>
      <c r="AT181" s="207" t="s">
        <v>192</v>
      </c>
      <c r="AU181" s="207" t="s">
        <v>128</v>
      </c>
      <c r="AV181" s="12" t="s">
        <v>27</v>
      </c>
      <c r="AW181" s="12" t="s">
        <v>7</v>
      </c>
      <c r="AX181" s="12" t="s">
        <v>90</v>
      </c>
      <c r="AY181" s="207" t="s">
        <v>184</v>
      </c>
    </row>
    <row r="182" spans="2:65" s="10" customFormat="1" ht="22.5" customHeight="1">
      <c r="B182" s="184"/>
      <c r="C182" s="185"/>
      <c r="D182" s="185"/>
      <c r="E182" s="186" t="s">
        <v>26</v>
      </c>
      <c r="F182" s="296" t="s">
        <v>845</v>
      </c>
      <c r="G182" s="297"/>
      <c r="H182" s="297"/>
      <c r="I182" s="297"/>
      <c r="J182" s="185"/>
      <c r="K182" s="187">
        <v>1</v>
      </c>
      <c r="L182" s="185"/>
      <c r="M182" s="185"/>
      <c r="N182" s="185"/>
      <c r="O182" s="185"/>
      <c r="P182" s="185"/>
      <c r="Q182" s="185"/>
      <c r="R182" s="188"/>
      <c r="T182" s="189"/>
      <c r="U182" s="185"/>
      <c r="V182" s="185"/>
      <c r="W182" s="185"/>
      <c r="X182" s="185"/>
      <c r="Y182" s="185"/>
      <c r="Z182" s="185"/>
      <c r="AA182" s="185"/>
      <c r="AB182" s="185"/>
      <c r="AC182" s="185"/>
      <c r="AD182" s="190"/>
      <c r="AT182" s="191" t="s">
        <v>192</v>
      </c>
      <c r="AU182" s="191" t="s">
        <v>128</v>
      </c>
      <c r="AV182" s="10" t="s">
        <v>128</v>
      </c>
      <c r="AW182" s="10" t="s">
        <v>7</v>
      </c>
      <c r="AX182" s="10" t="s">
        <v>27</v>
      </c>
      <c r="AY182" s="191" t="s">
        <v>184</v>
      </c>
    </row>
    <row r="183" spans="2:65" s="9" customFormat="1" ht="29.85" customHeight="1">
      <c r="B183" s="164"/>
      <c r="C183" s="165"/>
      <c r="D183" s="175" t="s">
        <v>154</v>
      </c>
      <c r="E183" s="175"/>
      <c r="F183" s="175"/>
      <c r="G183" s="175"/>
      <c r="H183" s="175"/>
      <c r="I183" s="175"/>
      <c r="J183" s="175"/>
      <c r="K183" s="175"/>
      <c r="L183" s="175"/>
      <c r="M183" s="286">
        <f>BK183</f>
        <v>0</v>
      </c>
      <c r="N183" s="287"/>
      <c r="O183" s="287"/>
      <c r="P183" s="287"/>
      <c r="Q183" s="287"/>
      <c r="R183" s="167"/>
      <c r="T183" s="168"/>
      <c r="U183" s="165"/>
      <c r="V183" s="165"/>
      <c r="W183" s="169">
        <f>SUM(W184:W185)</f>
        <v>0</v>
      </c>
      <c r="X183" s="169">
        <f>SUM(X184:X185)</f>
        <v>0</v>
      </c>
      <c r="Y183" s="165"/>
      <c r="Z183" s="170">
        <f>SUM(Z184:Z185)</f>
        <v>0</v>
      </c>
      <c r="AA183" s="165"/>
      <c r="AB183" s="170">
        <f>SUM(AB184:AB185)</f>
        <v>0</v>
      </c>
      <c r="AC183" s="165"/>
      <c r="AD183" s="171">
        <f>SUM(AD184:AD185)</f>
        <v>0</v>
      </c>
      <c r="AR183" s="172" t="s">
        <v>210</v>
      </c>
      <c r="AT183" s="173" t="s">
        <v>89</v>
      </c>
      <c r="AU183" s="173" t="s">
        <v>27</v>
      </c>
      <c r="AY183" s="172" t="s">
        <v>184</v>
      </c>
      <c r="BK183" s="174">
        <f>SUM(BK184:BK185)</f>
        <v>0</v>
      </c>
    </row>
    <row r="184" spans="2:65" s="1" customFormat="1" ht="22.5" customHeight="1">
      <c r="B184" s="38"/>
      <c r="C184" s="176" t="s">
        <v>276</v>
      </c>
      <c r="D184" s="176" t="s">
        <v>185</v>
      </c>
      <c r="E184" s="177" t="s">
        <v>374</v>
      </c>
      <c r="F184" s="298" t="s">
        <v>375</v>
      </c>
      <c r="G184" s="298"/>
      <c r="H184" s="298"/>
      <c r="I184" s="298"/>
      <c r="J184" s="178" t="s">
        <v>376</v>
      </c>
      <c r="K184" s="179">
        <v>2</v>
      </c>
      <c r="L184" s="180">
        <v>0</v>
      </c>
      <c r="M184" s="299">
        <v>0</v>
      </c>
      <c r="N184" s="300"/>
      <c r="O184" s="300"/>
      <c r="P184" s="279">
        <f>ROUND(V184*K184,2)</f>
        <v>0</v>
      </c>
      <c r="Q184" s="279"/>
      <c r="R184" s="40"/>
      <c r="T184" s="181" t="s">
        <v>26</v>
      </c>
      <c r="U184" s="47" t="s">
        <v>53</v>
      </c>
      <c r="V184" s="127">
        <f>L184+M184</f>
        <v>0</v>
      </c>
      <c r="W184" s="127">
        <f>ROUND(L184*K184,2)</f>
        <v>0</v>
      </c>
      <c r="X184" s="127">
        <f>ROUND(M184*K184,2)</f>
        <v>0</v>
      </c>
      <c r="Y184" s="39"/>
      <c r="Z184" s="182">
        <f>Y184*K184</f>
        <v>0</v>
      </c>
      <c r="AA184" s="182">
        <v>0</v>
      </c>
      <c r="AB184" s="182">
        <f>AA184*K184</f>
        <v>0</v>
      </c>
      <c r="AC184" s="182">
        <v>0</v>
      </c>
      <c r="AD184" s="183">
        <f>AC184*K184</f>
        <v>0</v>
      </c>
      <c r="AR184" s="21" t="s">
        <v>364</v>
      </c>
      <c r="AT184" s="21" t="s">
        <v>185</v>
      </c>
      <c r="AU184" s="21" t="s">
        <v>128</v>
      </c>
      <c r="AY184" s="21" t="s">
        <v>184</v>
      </c>
      <c r="BE184" s="114">
        <f>IF(U184="základní",P184,0)</f>
        <v>0</v>
      </c>
      <c r="BF184" s="114">
        <f>IF(U184="snížená",P184,0)</f>
        <v>0</v>
      </c>
      <c r="BG184" s="114">
        <f>IF(U184="zákl. přenesená",P184,0)</f>
        <v>0</v>
      </c>
      <c r="BH184" s="114">
        <f>IF(U184="sníž. přenesená",P184,0)</f>
        <v>0</v>
      </c>
      <c r="BI184" s="114">
        <f>IF(U184="nulová",P184,0)</f>
        <v>0</v>
      </c>
      <c r="BJ184" s="21" t="s">
        <v>27</v>
      </c>
      <c r="BK184" s="114">
        <f>ROUND(V184*K184,2)</f>
        <v>0</v>
      </c>
      <c r="BL184" s="21" t="s">
        <v>364</v>
      </c>
      <c r="BM184" s="21" t="s">
        <v>846</v>
      </c>
    </row>
    <row r="185" spans="2:65" s="10" customFormat="1" ht="31.5" customHeight="1">
      <c r="B185" s="184"/>
      <c r="C185" s="185"/>
      <c r="D185" s="185"/>
      <c r="E185" s="186" t="s">
        <v>26</v>
      </c>
      <c r="F185" s="301" t="s">
        <v>847</v>
      </c>
      <c r="G185" s="302"/>
      <c r="H185" s="302"/>
      <c r="I185" s="302"/>
      <c r="J185" s="185"/>
      <c r="K185" s="187">
        <v>2</v>
      </c>
      <c r="L185" s="185"/>
      <c r="M185" s="185"/>
      <c r="N185" s="185"/>
      <c r="O185" s="185"/>
      <c r="P185" s="185"/>
      <c r="Q185" s="185"/>
      <c r="R185" s="188"/>
      <c r="T185" s="189"/>
      <c r="U185" s="185"/>
      <c r="V185" s="185"/>
      <c r="W185" s="185"/>
      <c r="X185" s="185"/>
      <c r="Y185" s="185"/>
      <c r="Z185" s="185"/>
      <c r="AA185" s="185"/>
      <c r="AB185" s="185"/>
      <c r="AC185" s="185"/>
      <c r="AD185" s="190"/>
      <c r="AT185" s="191" t="s">
        <v>192</v>
      </c>
      <c r="AU185" s="191" t="s">
        <v>128</v>
      </c>
      <c r="AV185" s="10" t="s">
        <v>128</v>
      </c>
      <c r="AW185" s="10" t="s">
        <v>7</v>
      </c>
      <c r="AX185" s="10" t="s">
        <v>27</v>
      </c>
      <c r="AY185" s="191" t="s">
        <v>184</v>
      </c>
    </row>
    <row r="186" spans="2:65" s="9" customFormat="1" ht="29.85" customHeight="1">
      <c r="B186" s="164"/>
      <c r="C186" s="165"/>
      <c r="D186" s="175" t="s">
        <v>155</v>
      </c>
      <c r="E186" s="175"/>
      <c r="F186" s="175"/>
      <c r="G186" s="175"/>
      <c r="H186" s="175"/>
      <c r="I186" s="175"/>
      <c r="J186" s="175"/>
      <c r="K186" s="175"/>
      <c r="L186" s="175"/>
      <c r="M186" s="286">
        <f>BK186</f>
        <v>0</v>
      </c>
      <c r="N186" s="287"/>
      <c r="O186" s="287"/>
      <c r="P186" s="287"/>
      <c r="Q186" s="287"/>
      <c r="R186" s="167"/>
      <c r="T186" s="168"/>
      <c r="U186" s="165"/>
      <c r="V186" s="165"/>
      <c r="W186" s="169">
        <f>SUM(W187:W189)</f>
        <v>0</v>
      </c>
      <c r="X186" s="169">
        <f>SUM(X187:X189)</f>
        <v>0</v>
      </c>
      <c r="Y186" s="165"/>
      <c r="Z186" s="170">
        <f>SUM(Z187:Z189)</f>
        <v>0</v>
      </c>
      <c r="AA186" s="165"/>
      <c r="AB186" s="170">
        <f>SUM(AB187:AB189)</f>
        <v>0</v>
      </c>
      <c r="AC186" s="165"/>
      <c r="AD186" s="171">
        <f>SUM(AD187:AD189)</f>
        <v>0</v>
      </c>
      <c r="AR186" s="172" t="s">
        <v>210</v>
      </c>
      <c r="AT186" s="173" t="s">
        <v>89</v>
      </c>
      <c r="AU186" s="173" t="s">
        <v>27</v>
      </c>
      <c r="AY186" s="172" t="s">
        <v>184</v>
      </c>
      <c r="BK186" s="174">
        <f>SUM(BK187:BK189)</f>
        <v>0</v>
      </c>
    </row>
    <row r="187" spans="2:65" s="1" customFormat="1" ht="22.5" customHeight="1">
      <c r="B187" s="38"/>
      <c r="C187" s="176" t="s">
        <v>282</v>
      </c>
      <c r="D187" s="176" t="s">
        <v>185</v>
      </c>
      <c r="E187" s="177" t="s">
        <v>380</v>
      </c>
      <c r="F187" s="298" t="s">
        <v>381</v>
      </c>
      <c r="G187" s="298"/>
      <c r="H187" s="298"/>
      <c r="I187" s="298"/>
      <c r="J187" s="178" t="s">
        <v>363</v>
      </c>
      <c r="K187" s="179">
        <v>1</v>
      </c>
      <c r="L187" s="180">
        <v>0</v>
      </c>
      <c r="M187" s="299">
        <v>0</v>
      </c>
      <c r="N187" s="300"/>
      <c r="O187" s="300"/>
      <c r="P187" s="279">
        <f>ROUND(V187*K187,2)</f>
        <v>0</v>
      </c>
      <c r="Q187" s="279"/>
      <c r="R187" s="40"/>
      <c r="T187" s="181" t="s">
        <v>26</v>
      </c>
      <c r="U187" s="47" t="s">
        <v>53</v>
      </c>
      <c r="V187" s="127">
        <f>L187+M187</f>
        <v>0</v>
      </c>
      <c r="W187" s="127">
        <f>ROUND(L187*K187,2)</f>
        <v>0</v>
      </c>
      <c r="X187" s="127">
        <f>ROUND(M187*K187,2)</f>
        <v>0</v>
      </c>
      <c r="Y187" s="39"/>
      <c r="Z187" s="182">
        <f>Y187*K187</f>
        <v>0</v>
      </c>
      <c r="AA187" s="182">
        <v>0</v>
      </c>
      <c r="AB187" s="182">
        <f>AA187*K187</f>
        <v>0</v>
      </c>
      <c r="AC187" s="182">
        <v>0</v>
      </c>
      <c r="AD187" s="183">
        <f>AC187*K187</f>
        <v>0</v>
      </c>
      <c r="AR187" s="21" t="s">
        <v>364</v>
      </c>
      <c r="AT187" s="21" t="s">
        <v>185</v>
      </c>
      <c r="AU187" s="21" t="s">
        <v>128</v>
      </c>
      <c r="AY187" s="21" t="s">
        <v>184</v>
      </c>
      <c r="BE187" s="114">
        <f>IF(U187="základní",P187,0)</f>
        <v>0</v>
      </c>
      <c r="BF187" s="114">
        <f>IF(U187="snížená",P187,0)</f>
        <v>0</v>
      </c>
      <c r="BG187" s="114">
        <f>IF(U187="zákl. přenesená",P187,0)</f>
        <v>0</v>
      </c>
      <c r="BH187" s="114">
        <f>IF(U187="sníž. přenesená",P187,0)</f>
        <v>0</v>
      </c>
      <c r="BI187" s="114">
        <f>IF(U187="nulová",P187,0)</f>
        <v>0</v>
      </c>
      <c r="BJ187" s="21" t="s">
        <v>27</v>
      </c>
      <c r="BK187" s="114">
        <f>ROUND(V187*K187,2)</f>
        <v>0</v>
      </c>
      <c r="BL187" s="21" t="s">
        <v>364</v>
      </c>
      <c r="BM187" s="21" t="s">
        <v>848</v>
      </c>
    </row>
    <row r="188" spans="2:65" s="12" customFormat="1" ht="31.5" customHeight="1">
      <c r="B188" s="200"/>
      <c r="C188" s="201"/>
      <c r="D188" s="201"/>
      <c r="E188" s="202" t="s">
        <v>26</v>
      </c>
      <c r="F188" s="294" t="s">
        <v>849</v>
      </c>
      <c r="G188" s="295"/>
      <c r="H188" s="295"/>
      <c r="I188" s="295"/>
      <c r="J188" s="201"/>
      <c r="K188" s="203" t="s">
        <v>26</v>
      </c>
      <c r="L188" s="201"/>
      <c r="M188" s="201"/>
      <c r="N188" s="201"/>
      <c r="O188" s="201"/>
      <c r="P188" s="201"/>
      <c r="Q188" s="201"/>
      <c r="R188" s="204"/>
      <c r="T188" s="205"/>
      <c r="U188" s="201"/>
      <c r="V188" s="201"/>
      <c r="W188" s="201"/>
      <c r="X188" s="201"/>
      <c r="Y188" s="201"/>
      <c r="Z188" s="201"/>
      <c r="AA188" s="201"/>
      <c r="AB188" s="201"/>
      <c r="AC188" s="201"/>
      <c r="AD188" s="206"/>
      <c r="AT188" s="207" t="s">
        <v>192</v>
      </c>
      <c r="AU188" s="207" t="s">
        <v>128</v>
      </c>
      <c r="AV188" s="12" t="s">
        <v>27</v>
      </c>
      <c r="AW188" s="12" t="s">
        <v>7</v>
      </c>
      <c r="AX188" s="12" t="s">
        <v>90</v>
      </c>
      <c r="AY188" s="207" t="s">
        <v>184</v>
      </c>
    </row>
    <row r="189" spans="2:65" s="10" customFormat="1" ht="22.5" customHeight="1">
      <c r="B189" s="184"/>
      <c r="C189" s="185"/>
      <c r="D189" s="185"/>
      <c r="E189" s="186" t="s">
        <v>26</v>
      </c>
      <c r="F189" s="296" t="s">
        <v>850</v>
      </c>
      <c r="G189" s="297"/>
      <c r="H189" s="297"/>
      <c r="I189" s="297"/>
      <c r="J189" s="185"/>
      <c r="K189" s="187">
        <v>1</v>
      </c>
      <c r="L189" s="185"/>
      <c r="M189" s="185"/>
      <c r="N189" s="185"/>
      <c r="O189" s="185"/>
      <c r="P189" s="185"/>
      <c r="Q189" s="185"/>
      <c r="R189" s="188"/>
      <c r="T189" s="189"/>
      <c r="U189" s="185"/>
      <c r="V189" s="185"/>
      <c r="W189" s="185"/>
      <c r="X189" s="185"/>
      <c r="Y189" s="185"/>
      <c r="Z189" s="185"/>
      <c r="AA189" s="185"/>
      <c r="AB189" s="185"/>
      <c r="AC189" s="185"/>
      <c r="AD189" s="190"/>
      <c r="AT189" s="191" t="s">
        <v>192</v>
      </c>
      <c r="AU189" s="191" t="s">
        <v>128</v>
      </c>
      <c r="AV189" s="10" t="s">
        <v>128</v>
      </c>
      <c r="AW189" s="10" t="s">
        <v>7</v>
      </c>
      <c r="AX189" s="10" t="s">
        <v>27</v>
      </c>
      <c r="AY189" s="191" t="s">
        <v>184</v>
      </c>
    </row>
    <row r="190" spans="2:65" s="9" customFormat="1" ht="29.85" customHeight="1">
      <c r="B190" s="164"/>
      <c r="C190" s="165"/>
      <c r="D190" s="175" t="s">
        <v>156</v>
      </c>
      <c r="E190" s="175"/>
      <c r="F190" s="175"/>
      <c r="G190" s="175"/>
      <c r="H190" s="175"/>
      <c r="I190" s="175"/>
      <c r="J190" s="175"/>
      <c r="K190" s="175"/>
      <c r="L190" s="175"/>
      <c r="M190" s="286">
        <f>BK190</f>
        <v>0</v>
      </c>
      <c r="N190" s="287"/>
      <c r="O190" s="287"/>
      <c r="P190" s="287"/>
      <c r="Q190" s="287"/>
      <c r="R190" s="167"/>
      <c r="T190" s="168"/>
      <c r="U190" s="165"/>
      <c r="V190" s="165"/>
      <c r="W190" s="169">
        <f>SUM(W191:W196)</f>
        <v>0</v>
      </c>
      <c r="X190" s="169">
        <f>SUM(X191:X196)</f>
        <v>0</v>
      </c>
      <c r="Y190" s="165"/>
      <c r="Z190" s="170">
        <f>SUM(Z191:Z196)</f>
        <v>0</v>
      </c>
      <c r="AA190" s="165"/>
      <c r="AB190" s="170">
        <f>SUM(AB191:AB196)</f>
        <v>0</v>
      </c>
      <c r="AC190" s="165"/>
      <c r="AD190" s="171">
        <f>SUM(AD191:AD196)</f>
        <v>0</v>
      </c>
      <c r="AR190" s="172" t="s">
        <v>210</v>
      </c>
      <c r="AT190" s="173" t="s">
        <v>89</v>
      </c>
      <c r="AU190" s="173" t="s">
        <v>27</v>
      </c>
      <c r="AY190" s="172" t="s">
        <v>184</v>
      </c>
      <c r="BK190" s="174">
        <f>SUM(BK191:BK196)</f>
        <v>0</v>
      </c>
    </row>
    <row r="191" spans="2:65" s="1" customFormat="1" ht="22.5" customHeight="1">
      <c r="B191" s="38"/>
      <c r="C191" s="176" t="s">
        <v>287</v>
      </c>
      <c r="D191" s="176" t="s">
        <v>185</v>
      </c>
      <c r="E191" s="177" t="s">
        <v>386</v>
      </c>
      <c r="F191" s="298" t="s">
        <v>387</v>
      </c>
      <c r="G191" s="298"/>
      <c r="H191" s="298"/>
      <c r="I191" s="298"/>
      <c r="J191" s="178" t="s">
        <v>363</v>
      </c>
      <c r="K191" s="179">
        <v>1</v>
      </c>
      <c r="L191" s="180">
        <v>0</v>
      </c>
      <c r="M191" s="299">
        <v>0</v>
      </c>
      <c r="N191" s="300"/>
      <c r="O191" s="300"/>
      <c r="P191" s="279">
        <f>ROUND(V191*K191,2)</f>
        <v>0</v>
      </c>
      <c r="Q191" s="279"/>
      <c r="R191" s="40"/>
      <c r="T191" s="181" t="s">
        <v>26</v>
      </c>
      <c r="U191" s="47" t="s">
        <v>53</v>
      </c>
      <c r="V191" s="127">
        <f>L191+M191</f>
        <v>0</v>
      </c>
      <c r="W191" s="127">
        <f>ROUND(L191*K191,2)</f>
        <v>0</v>
      </c>
      <c r="X191" s="127">
        <f>ROUND(M191*K191,2)</f>
        <v>0</v>
      </c>
      <c r="Y191" s="39"/>
      <c r="Z191" s="182">
        <f>Y191*K191</f>
        <v>0</v>
      </c>
      <c r="AA191" s="182">
        <v>0</v>
      </c>
      <c r="AB191" s="182">
        <f>AA191*K191</f>
        <v>0</v>
      </c>
      <c r="AC191" s="182">
        <v>0</v>
      </c>
      <c r="AD191" s="183">
        <f>AC191*K191</f>
        <v>0</v>
      </c>
      <c r="AR191" s="21" t="s">
        <v>364</v>
      </c>
      <c r="AT191" s="21" t="s">
        <v>185</v>
      </c>
      <c r="AU191" s="21" t="s">
        <v>128</v>
      </c>
      <c r="AY191" s="21" t="s">
        <v>184</v>
      </c>
      <c r="BE191" s="114">
        <f>IF(U191="základní",P191,0)</f>
        <v>0</v>
      </c>
      <c r="BF191" s="114">
        <f>IF(U191="snížená",P191,0)</f>
        <v>0</v>
      </c>
      <c r="BG191" s="114">
        <f>IF(U191="zákl. přenesená",P191,0)</f>
        <v>0</v>
      </c>
      <c r="BH191" s="114">
        <f>IF(U191="sníž. přenesená",P191,0)</f>
        <v>0</v>
      </c>
      <c r="BI191" s="114">
        <f>IF(U191="nulová",P191,0)</f>
        <v>0</v>
      </c>
      <c r="BJ191" s="21" t="s">
        <v>27</v>
      </c>
      <c r="BK191" s="114">
        <f>ROUND(V191*K191,2)</f>
        <v>0</v>
      </c>
      <c r="BL191" s="21" t="s">
        <v>364</v>
      </c>
      <c r="BM191" s="21" t="s">
        <v>851</v>
      </c>
    </row>
    <row r="192" spans="2:65" s="12" customFormat="1" ht="22.5" customHeight="1">
      <c r="B192" s="200"/>
      <c r="C192" s="201"/>
      <c r="D192" s="201"/>
      <c r="E192" s="202" t="s">
        <v>26</v>
      </c>
      <c r="F192" s="294" t="s">
        <v>852</v>
      </c>
      <c r="G192" s="295"/>
      <c r="H192" s="295"/>
      <c r="I192" s="295"/>
      <c r="J192" s="201"/>
      <c r="K192" s="203" t="s">
        <v>26</v>
      </c>
      <c r="L192" s="201"/>
      <c r="M192" s="201"/>
      <c r="N192" s="201"/>
      <c r="O192" s="201"/>
      <c r="P192" s="201"/>
      <c r="Q192" s="201"/>
      <c r="R192" s="204"/>
      <c r="T192" s="205"/>
      <c r="U192" s="201"/>
      <c r="V192" s="201"/>
      <c r="W192" s="201"/>
      <c r="X192" s="201"/>
      <c r="Y192" s="201"/>
      <c r="Z192" s="201"/>
      <c r="AA192" s="201"/>
      <c r="AB192" s="201"/>
      <c r="AC192" s="201"/>
      <c r="AD192" s="206"/>
      <c r="AT192" s="207" t="s">
        <v>192</v>
      </c>
      <c r="AU192" s="207" t="s">
        <v>128</v>
      </c>
      <c r="AV192" s="12" t="s">
        <v>27</v>
      </c>
      <c r="AW192" s="12" t="s">
        <v>7</v>
      </c>
      <c r="AX192" s="12" t="s">
        <v>90</v>
      </c>
      <c r="AY192" s="207" t="s">
        <v>184</v>
      </c>
    </row>
    <row r="193" spans="2:65" s="10" customFormat="1" ht="31.5" customHeight="1">
      <c r="B193" s="184"/>
      <c r="C193" s="185"/>
      <c r="D193" s="185"/>
      <c r="E193" s="186" t="s">
        <v>26</v>
      </c>
      <c r="F193" s="296" t="s">
        <v>853</v>
      </c>
      <c r="G193" s="297"/>
      <c r="H193" s="297"/>
      <c r="I193" s="297"/>
      <c r="J193" s="185"/>
      <c r="K193" s="187">
        <v>1</v>
      </c>
      <c r="L193" s="185"/>
      <c r="M193" s="185"/>
      <c r="N193" s="185"/>
      <c r="O193" s="185"/>
      <c r="P193" s="185"/>
      <c r="Q193" s="185"/>
      <c r="R193" s="188"/>
      <c r="T193" s="189"/>
      <c r="U193" s="185"/>
      <c r="V193" s="185"/>
      <c r="W193" s="185"/>
      <c r="X193" s="185"/>
      <c r="Y193" s="185"/>
      <c r="Z193" s="185"/>
      <c r="AA193" s="185"/>
      <c r="AB193" s="185"/>
      <c r="AC193" s="185"/>
      <c r="AD193" s="190"/>
      <c r="AT193" s="191" t="s">
        <v>192</v>
      </c>
      <c r="AU193" s="191" t="s">
        <v>128</v>
      </c>
      <c r="AV193" s="10" t="s">
        <v>128</v>
      </c>
      <c r="AW193" s="10" t="s">
        <v>7</v>
      </c>
      <c r="AX193" s="10" t="s">
        <v>27</v>
      </c>
      <c r="AY193" s="191" t="s">
        <v>184</v>
      </c>
    </row>
    <row r="194" spans="2:65" s="1" customFormat="1" ht="22.5" customHeight="1">
      <c r="B194" s="38"/>
      <c r="C194" s="176" t="s">
        <v>11</v>
      </c>
      <c r="D194" s="176" t="s">
        <v>185</v>
      </c>
      <c r="E194" s="177" t="s">
        <v>392</v>
      </c>
      <c r="F194" s="298" t="s">
        <v>393</v>
      </c>
      <c r="G194" s="298"/>
      <c r="H194" s="298"/>
      <c r="I194" s="298"/>
      <c r="J194" s="178" t="s">
        <v>363</v>
      </c>
      <c r="K194" s="179">
        <v>1</v>
      </c>
      <c r="L194" s="180">
        <v>0</v>
      </c>
      <c r="M194" s="299">
        <v>0</v>
      </c>
      <c r="N194" s="300"/>
      <c r="O194" s="300"/>
      <c r="P194" s="279">
        <f>ROUND(V194*K194,2)</f>
        <v>0</v>
      </c>
      <c r="Q194" s="279"/>
      <c r="R194" s="40"/>
      <c r="T194" s="181" t="s">
        <v>26</v>
      </c>
      <c r="U194" s="47" t="s">
        <v>53</v>
      </c>
      <c r="V194" s="127">
        <f>L194+M194</f>
        <v>0</v>
      </c>
      <c r="W194" s="127">
        <f>ROUND(L194*K194,2)</f>
        <v>0</v>
      </c>
      <c r="X194" s="127">
        <f>ROUND(M194*K194,2)</f>
        <v>0</v>
      </c>
      <c r="Y194" s="39"/>
      <c r="Z194" s="182">
        <f>Y194*K194</f>
        <v>0</v>
      </c>
      <c r="AA194" s="182">
        <v>0</v>
      </c>
      <c r="AB194" s="182">
        <f>AA194*K194</f>
        <v>0</v>
      </c>
      <c r="AC194" s="182">
        <v>0</v>
      </c>
      <c r="AD194" s="183">
        <f>AC194*K194</f>
        <v>0</v>
      </c>
      <c r="AR194" s="21" t="s">
        <v>364</v>
      </c>
      <c r="AT194" s="21" t="s">
        <v>185</v>
      </c>
      <c r="AU194" s="21" t="s">
        <v>128</v>
      </c>
      <c r="AY194" s="21" t="s">
        <v>184</v>
      </c>
      <c r="BE194" s="114">
        <f>IF(U194="základní",P194,0)</f>
        <v>0</v>
      </c>
      <c r="BF194" s="114">
        <f>IF(U194="snížená",P194,0)</f>
        <v>0</v>
      </c>
      <c r="BG194" s="114">
        <f>IF(U194="zákl. přenesená",P194,0)</f>
        <v>0</v>
      </c>
      <c r="BH194" s="114">
        <f>IF(U194="sníž. přenesená",P194,0)</f>
        <v>0</v>
      </c>
      <c r="BI194" s="114">
        <f>IF(U194="nulová",P194,0)</f>
        <v>0</v>
      </c>
      <c r="BJ194" s="21" t="s">
        <v>27</v>
      </c>
      <c r="BK194" s="114">
        <f>ROUND(V194*K194,2)</f>
        <v>0</v>
      </c>
      <c r="BL194" s="21" t="s">
        <v>364</v>
      </c>
      <c r="BM194" s="21" t="s">
        <v>854</v>
      </c>
    </row>
    <row r="195" spans="2:65" s="12" customFormat="1" ht="22.5" customHeight="1">
      <c r="B195" s="200"/>
      <c r="C195" s="201"/>
      <c r="D195" s="201"/>
      <c r="E195" s="202" t="s">
        <v>26</v>
      </c>
      <c r="F195" s="294" t="s">
        <v>855</v>
      </c>
      <c r="G195" s="295"/>
      <c r="H195" s="295"/>
      <c r="I195" s="295"/>
      <c r="J195" s="201"/>
      <c r="K195" s="203" t="s">
        <v>26</v>
      </c>
      <c r="L195" s="201"/>
      <c r="M195" s="201"/>
      <c r="N195" s="201"/>
      <c r="O195" s="201"/>
      <c r="P195" s="201"/>
      <c r="Q195" s="201"/>
      <c r="R195" s="204"/>
      <c r="T195" s="205"/>
      <c r="U195" s="201"/>
      <c r="V195" s="201"/>
      <c r="W195" s="201"/>
      <c r="X195" s="201"/>
      <c r="Y195" s="201"/>
      <c r="Z195" s="201"/>
      <c r="AA195" s="201"/>
      <c r="AB195" s="201"/>
      <c r="AC195" s="201"/>
      <c r="AD195" s="206"/>
      <c r="AT195" s="207" t="s">
        <v>192</v>
      </c>
      <c r="AU195" s="207" t="s">
        <v>128</v>
      </c>
      <c r="AV195" s="12" t="s">
        <v>27</v>
      </c>
      <c r="AW195" s="12" t="s">
        <v>7</v>
      </c>
      <c r="AX195" s="12" t="s">
        <v>90</v>
      </c>
      <c r="AY195" s="207" t="s">
        <v>184</v>
      </c>
    </row>
    <row r="196" spans="2:65" s="10" customFormat="1" ht="31.5" customHeight="1">
      <c r="B196" s="184"/>
      <c r="C196" s="185"/>
      <c r="D196" s="185"/>
      <c r="E196" s="186" t="s">
        <v>26</v>
      </c>
      <c r="F196" s="296" t="s">
        <v>856</v>
      </c>
      <c r="G196" s="297"/>
      <c r="H196" s="297"/>
      <c r="I196" s="297"/>
      <c r="J196" s="185"/>
      <c r="K196" s="187">
        <v>1</v>
      </c>
      <c r="L196" s="185"/>
      <c r="M196" s="185"/>
      <c r="N196" s="185"/>
      <c r="O196" s="185"/>
      <c r="P196" s="185"/>
      <c r="Q196" s="185"/>
      <c r="R196" s="188"/>
      <c r="T196" s="189"/>
      <c r="U196" s="185"/>
      <c r="V196" s="185"/>
      <c r="W196" s="185"/>
      <c r="X196" s="185"/>
      <c r="Y196" s="185"/>
      <c r="Z196" s="185"/>
      <c r="AA196" s="185"/>
      <c r="AB196" s="185"/>
      <c r="AC196" s="185"/>
      <c r="AD196" s="190"/>
      <c r="AT196" s="191" t="s">
        <v>192</v>
      </c>
      <c r="AU196" s="191" t="s">
        <v>128</v>
      </c>
      <c r="AV196" s="10" t="s">
        <v>128</v>
      </c>
      <c r="AW196" s="10" t="s">
        <v>7</v>
      </c>
      <c r="AX196" s="10" t="s">
        <v>27</v>
      </c>
      <c r="AY196" s="191" t="s">
        <v>184</v>
      </c>
    </row>
    <row r="197" spans="2:65" s="1" customFormat="1" ht="49.95" customHeight="1">
      <c r="B197" s="38"/>
      <c r="C197" s="39"/>
      <c r="D197" s="166" t="s">
        <v>397</v>
      </c>
      <c r="E197" s="39"/>
      <c r="F197" s="39"/>
      <c r="G197" s="39"/>
      <c r="H197" s="39"/>
      <c r="I197" s="39"/>
      <c r="J197" s="39"/>
      <c r="K197" s="39"/>
      <c r="L197" s="39"/>
      <c r="M197" s="292">
        <f>BK197</f>
        <v>0</v>
      </c>
      <c r="N197" s="293"/>
      <c r="O197" s="293"/>
      <c r="P197" s="293"/>
      <c r="Q197" s="293"/>
      <c r="R197" s="40"/>
      <c r="T197" s="149"/>
      <c r="U197" s="39"/>
      <c r="V197" s="39"/>
      <c r="W197" s="169">
        <f>SUM(W198:W202)</f>
        <v>0</v>
      </c>
      <c r="X197" s="169">
        <f>SUM(X198:X202)</f>
        <v>0</v>
      </c>
      <c r="Y197" s="39"/>
      <c r="Z197" s="39"/>
      <c r="AA197" s="39"/>
      <c r="AB197" s="39"/>
      <c r="AC197" s="39"/>
      <c r="AD197" s="81"/>
      <c r="AT197" s="21" t="s">
        <v>89</v>
      </c>
      <c r="AU197" s="21" t="s">
        <v>90</v>
      </c>
      <c r="AY197" s="21" t="s">
        <v>398</v>
      </c>
      <c r="BK197" s="114">
        <f>SUM(BK198:BK202)</f>
        <v>0</v>
      </c>
    </row>
    <row r="198" spans="2:65" s="1" customFormat="1" ht="22.35" customHeight="1">
      <c r="B198" s="38"/>
      <c r="C198" s="213" t="s">
        <v>26</v>
      </c>
      <c r="D198" s="213" t="s">
        <v>185</v>
      </c>
      <c r="E198" s="214" t="s">
        <v>26</v>
      </c>
      <c r="F198" s="278" t="s">
        <v>26</v>
      </c>
      <c r="G198" s="278"/>
      <c r="H198" s="278"/>
      <c r="I198" s="278"/>
      <c r="J198" s="215" t="s">
        <v>26</v>
      </c>
      <c r="K198" s="216"/>
      <c r="L198" s="216"/>
      <c r="M198" s="280"/>
      <c r="N198" s="281"/>
      <c r="O198" s="281"/>
      <c r="P198" s="279">
        <f>BK198</f>
        <v>0</v>
      </c>
      <c r="Q198" s="279"/>
      <c r="R198" s="40"/>
      <c r="T198" s="181" t="s">
        <v>26</v>
      </c>
      <c r="U198" s="217" t="s">
        <v>53</v>
      </c>
      <c r="V198" s="127">
        <f>L198+M198</f>
        <v>0</v>
      </c>
      <c r="W198" s="131">
        <f>L198*K198</f>
        <v>0</v>
      </c>
      <c r="X198" s="131">
        <f>M198*K198</f>
        <v>0</v>
      </c>
      <c r="Y198" s="39"/>
      <c r="Z198" s="39"/>
      <c r="AA198" s="39"/>
      <c r="AB198" s="39"/>
      <c r="AC198" s="39"/>
      <c r="AD198" s="81"/>
      <c r="AT198" s="21" t="s">
        <v>398</v>
      </c>
      <c r="AU198" s="21" t="s">
        <v>27</v>
      </c>
      <c r="AY198" s="21" t="s">
        <v>398</v>
      </c>
      <c r="BE198" s="114">
        <f>IF(U198="základní",P198,0)</f>
        <v>0</v>
      </c>
      <c r="BF198" s="114">
        <f>IF(U198="snížená",P198,0)</f>
        <v>0</v>
      </c>
      <c r="BG198" s="114">
        <f>IF(U198="zákl. přenesená",P198,0)</f>
        <v>0</v>
      </c>
      <c r="BH198" s="114">
        <f>IF(U198="sníž. přenesená",P198,0)</f>
        <v>0</v>
      </c>
      <c r="BI198" s="114">
        <f>IF(U198="nulová",P198,0)</f>
        <v>0</v>
      </c>
      <c r="BJ198" s="21" t="s">
        <v>27</v>
      </c>
      <c r="BK198" s="114">
        <f>V198*K198</f>
        <v>0</v>
      </c>
    </row>
    <row r="199" spans="2:65" s="1" customFormat="1" ht="22.35" customHeight="1">
      <c r="B199" s="38"/>
      <c r="C199" s="213" t="s">
        <v>26</v>
      </c>
      <c r="D199" s="213" t="s">
        <v>185</v>
      </c>
      <c r="E199" s="214" t="s">
        <v>26</v>
      </c>
      <c r="F199" s="278" t="s">
        <v>26</v>
      </c>
      <c r="G199" s="278"/>
      <c r="H199" s="278"/>
      <c r="I199" s="278"/>
      <c r="J199" s="215" t="s">
        <v>26</v>
      </c>
      <c r="K199" s="216"/>
      <c r="L199" s="216"/>
      <c r="M199" s="280"/>
      <c r="N199" s="281"/>
      <c r="O199" s="281"/>
      <c r="P199" s="279">
        <f>BK199</f>
        <v>0</v>
      </c>
      <c r="Q199" s="279"/>
      <c r="R199" s="40"/>
      <c r="T199" s="181" t="s">
        <v>26</v>
      </c>
      <c r="U199" s="217" t="s">
        <v>53</v>
      </c>
      <c r="V199" s="127">
        <f>L199+M199</f>
        <v>0</v>
      </c>
      <c r="W199" s="131">
        <f>L199*K199</f>
        <v>0</v>
      </c>
      <c r="X199" s="131">
        <f>M199*K199</f>
        <v>0</v>
      </c>
      <c r="Y199" s="39"/>
      <c r="Z199" s="39"/>
      <c r="AA199" s="39"/>
      <c r="AB199" s="39"/>
      <c r="AC199" s="39"/>
      <c r="AD199" s="81"/>
      <c r="AT199" s="21" t="s">
        <v>398</v>
      </c>
      <c r="AU199" s="21" t="s">
        <v>27</v>
      </c>
      <c r="AY199" s="21" t="s">
        <v>398</v>
      </c>
      <c r="BE199" s="114">
        <f>IF(U199="základní",P199,0)</f>
        <v>0</v>
      </c>
      <c r="BF199" s="114">
        <f>IF(U199="snížená",P199,0)</f>
        <v>0</v>
      </c>
      <c r="BG199" s="114">
        <f>IF(U199="zákl. přenesená",P199,0)</f>
        <v>0</v>
      </c>
      <c r="BH199" s="114">
        <f>IF(U199="sníž. přenesená",P199,0)</f>
        <v>0</v>
      </c>
      <c r="BI199" s="114">
        <f>IF(U199="nulová",P199,0)</f>
        <v>0</v>
      </c>
      <c r="BJ199" s="21" t="s">
        <v>27</v>
      </c>
      <c r="BK199" s="114">
        <f>V199*K199</f>
        <v>0</v>
      </c>
    </row>
    <row r="200" spans="2:65" s="1" customFormat="1" ht="22.35" customHeight="1">
      <c r="B200" s="38"/>
      <c r="C200" s="213" t="s">
        <v>26</v>
      </c>
      <c r="D200" s="213" t="s">
        <v>185</v>
      </c>
      <c r="E200" s="214" t="s">
        <v>26</v>
      </c>
      <c r="F200" s="278" t="s">
        <v>26</v>
      </c>
      <c r="G200" s="278"/>
      <c r="H200" s="278"/>
      <c r="I200" s="278"/>
      <c r="J200" s="215" t="s">
        <v>26</v>
      </c>
      <c r="K200" s="216"/>
      <c r="L200" s="216"/>
      <c r="M200" s="280"/>
      <c r="N200" s="281"/>
      <c r="O200" s="281"/>
      <c r="P200" s="279">
        <f>BK200</f>
        <v>0</v>
      </c>
      <c r="Q200" s="279"/>
      <c r="R200" s="40"/>
      <c r="T200" s="181" t="s">
        <v>26</v>
      </c>
      <c r="U200" s="217" t="s">
        <v>53</v>
      </c>
      <c r="V200" s="127">
        <f>L200+M200</f>
        <v>0</v>
      </c>
      <c r="W200" s="131">
        <f>L200*K200</f>
        <v>0</v>
      </c>
      <c r="X200" s="131">
        <f>M200*K200</f>
        <v>0</v>
      </c>
      <c r="Y200" s="39"/>
      <c r="Z200" s="39"/>
      <c r="AA200" s="39"/>
      <c r="AB200" s="39"/>
      <c r="AC200" s="39"/>
      <c r="AD200" s="81"/>
      <c r="AT200" s="21" t="s">
        <v>398</v>
      </c>
      <c r="AU200" s="21" t="s">
        <v>27</v>
      </c>
      <c r="AY200" s="21" t="s">
        <v>398</v>
      </c>
      <c r="BE200" s="114">
        <f>IF(U200="základní",P200,0)</f>
        <v>0</v>
      </c>
      <c r="BF200" s="114">
        <f>IF(U200="snížená",P200,0)</f>
        <v>0</v>
      </c>
      <c r="BG200" s="114">
        <f>IF(U200="zákl. přenesená",P200,0)</f>
        <v>0</v>
      </c>
      <c r="BH200" s="114">
        <f>IF(U200="sníž. přenesená",P200,0)</f>
        <v>0</v>
      </c>
      <c r="BI200" s="114">
        <f>IF(U200="nulová",P200,0)</f>
        <v>0</v>
      </c>
      <c r="BJ200" s="21" t="s">
        <v>27</v>
      </c>
      <c r="BK200" s="114">
        <f>V200*K200</f>
        <v>0</v>
      </c>
    </row>
    <row r="201" spans="2:65" s="1" customFormat="1" ht="22.35" customHeight="1">
      <c r="B201" s="38"/>
      <c r="C201" s="213" t="s">
        <v>26</v>
      </c>
      <c r="D201" s="213" t="s">
        <v>185</v>
      </c>
      <c r="E201" s="214" t="s">
        <v>26</v>
      </c>
      <c r="F201" s="278" t="s">
        <v>26</v>
      </c>
      <c r="G201" s="278"/>
      <c r="H201" s="278"/>
      <c r="I201" s="278"/>
      <c r="J201" s="215" t="s">
        <v>26</v>
      </c>
      <c r="K201" s="216"/>
      <c r="L201" s="216"/>
      <c r="M201" s="280"/>
      <c r="N201" s="281"/>
      <c r="O201" s="281"/>
      <c r="P201" s="279">
        <f>BK201</f>
        <v>0</v>
      </c>
      <c r="Q201" s="279"/>
      <c r="R201" s="40"/>
      <c r="T201" s="181" t="s">
        <v>26</v>
      </c>
      <c r="U201" s="217" t="s">
        <v>53</v>
      </c>
      <c r="V201" s="127">
        <f>L201+M201</f>
        <v>0</v>
      </c>
      <c r="W201" s="131">
        <f>L201*K201</f>
        <v>0</v>
      </c>
      <c r="X201" s="131">
        <f>M201*K201</f>
        <v>0</v>
      </c>
      <c r="Y201" s="39"/>
      <c r="Z201" s="39"/>
      <c r="AA201" s="39"/>
      <c r="AB201" s="39"/>
      <c r="AC201" s="39"/>
      <c r="AD201" s="81"/>
      <c r="AT201" s="21" t="s">
        <v>398</v>
      </c>
      <c r="AU201" s="21" t="s">
        <v>27</v>
      </c>
      <c r="AY201" s="21" t="s">
        <v>398</v>
      </c>
      <c r="BE201" s="114">
        <f>IF(U201="základní",P201,0)</f>
        <v>0</v>
      </c>
      <c r="BF201" s="114">
        <f>IF(U201="snížená",P201,0)</f>
        <v>0</v>
      </c>
      <c r="BG201" s="114">
        <f>IF(U201="zákl. přenesená",P201,0)</f>
        <v>0</v>
      </c>
      <c r="BH201" s="114">
        <f>IF(U201="sníž. přenesená",P201,0)</f>
        <v>0</v>
      </c>
      <c r="BI201" s="114">
        <f>IF(U201="nulová",P201,0)</f>
        <v>0</v>
      </c>
      <c r="BJ201" s="21" t="s">
        <v>27</v>
      </c>
      <c r="BK201" s="114">
        <f>V201*K201</f>
        <v>0</v>
      </c>
    </row>
    <row r="202" spans="2:65" s="1" customFormat="1" ht="22.35" customHeight="1">
      <c r="B202" s="38"/>
      <c r="C202" s="213" t="s">
        <v>26</v>
      </c>
      <c r="D202" s="213" t="s">
        <v>185</v>
      </c>
      <c r="E202" s="214" t="s">
        <v>26</v>
      </c>
      <c r="F202" s="278" t="s">
        <v>26</v>
      </c>
      <c r="G202" s="278"/>
      <c r="H202" s="278"/>
      <c r="I202" s="278"/>
      <c r="J202" s="215" t="s">
        <v>26</v>
      </c>
      <c r="K202" s="216"/>
      <c r="L202" s="216"/>
      <c r="M202" s="280"/>
      <c r="N202" s="281"/>
      <c r="O202" s="281"/>
      <c r="P202" s="279">
        <f>BK202</f>
        <v>0</v>
      </c>
      <c r="Q202" s="279"/>
      <c r="R202" s="40"/>
      <c r="T202" s="181" t="s">
        <v>26</v>
      </c>
      <c r="U202" s="217" t="s">
        <v>53</v>
      </c>
      <c r="V202" s="218">
        <f>L202+M202</f>
        <v>0</v>
      </c>
      <c r="W202" s="219">
        <f>L202*K202</f>
        <v>0</v>
      </c>
      <c r="X202" s="219">
        <f>M202*K202</f>
        <v>0</v>
      </c>
      <c r="Y202" s="59"/>
      <c r="Z202" s="59"/>
      <c r="AA202" s="59"/>
      <c r="AB202" s="59"/>
      <c r="AC202" s="59"/>
      <c r="AD202" s="61"/>
      <c r="AT202" s="21" t="s">
        <v>398</v>
      </c>
      <c r="AU202" s="21" t="s">
        <v>27</v>
      </c>
      <c r="AY202" s="21" t="s">
        <v>398</v>
      </c>
      <c r="BE202" s="114">
        <f>IF(U202="základní",P202,0)</f>
        <v>0</v>
      </c>
      <c r="BF202" s="114">
        <f>IF(U202="snížená",P202,0)</f>
        <v>0</v>
      </c>
      <c r="BG202" s="114">
        <f>IF(U202="zákl. přenesená",P202,0)</f>
        <v>0</v>
      </c>
      <c r="BH202" s="114">
        <f>IF(U202="sníž. přenesená",P202,0)</f>
        <v>0</v>
      </c>
      <c r="BI202" s="114">
        <f>IF(U202="nulová",P202,0)</f>
        <v>0</v>
      </c>
      <c r="BJ202" s="21" t="s">
        <v>27</v>
      </c>
      <c r="BK202" s="114">
        <f>V202*K202</f>
        <v>0</v>
      </c>
    </row>
    <row r="203" spans="2:65" s="1" customFormat="1" ht="6.9" customHeight="1">
      <c r="B203" s="62"/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  <c r="N203" s="63"/>
      <c r="O203" s="63"/>
      <c r="P203" s="63"/>
      <c r="Q203" s="63"/>
      <c r="R203" s="64"/>
    </row>
  </sheetData>
  <sheetProtection password="CC35" sheet="1" objects="1" scenarios="1" formatCells="0" formatColumns="0" formatRows="0" sort="0" autoFilter="0"/>
  <mergeCells count="236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H42:J42"/>
    <mergeCell ref="N42:P42"/>
    <mergeCell ref="H43:J43"/>
    <mergeCell ref="N43:P43"/>
    <mergeCell ref="C76:Q76"/>
    <mergeCell ref="F78:P78"/>
    <mergeCell ref="F79:P79"/>
    <mergeCell ref="M81:P81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6:J96"/>
    <mergeCell ref="K96:L96"/>
    <mergeCell ref="M96:Q96"/>
    <mergeCell ref="H97:J97"/>
    <mergeCell ref="K97:L97"/>
    <mergeCell ref="M97:Q97"/>
    <mergeCell ref="H98:J98"/>
    <mergeCell ref="K98:L98"/>
    <mergeCell ref="M98:Q98"/>
    <mergeCell ref="H99:J99"/>
    <mergeCell ref="K99:L99"/>
    <mergeCell ref="M99:Q99"/>
    <mergeCell ref="H100:J100"/>
    <mergeCell ref="K100:L100"/>
    <mergeCell ref="M100:Q100"/>
    <mergeCell ref="M102:Q102"/>
    <mergeCell ref="D103:H103"/>
    <mergeCell ref="M103:Q103"/>
    <mergeCell ref="D104:H104"/>
    <mergeCell ref="M104:Q104"/>
    <mergeCell ref="D105:H105"/>
    <mergeCell ref="M105:Q105"/>
    <mergeCell ref="D106:H106"/>
    <mergeCell ref="M106:Q106"/>
    <mergeCell ref="D107:H107"/>
    <mergeCell ref="M107:Q107"/>
    <mergeCell ref="M108:Q108"/>
    <mergeCell ref="L110:Q110"/>
    <mergeCell ref="C116:Q116"/>
    <mergeCell ref="F118:P118"/>
    <mergeCell ref="F119:P119"/>
    <mergeCell ref="M121:P121"/>
    <mergeCell ref="M123:Q123"/>
    <mergeCell ref="M124:Q124"/>
    <mergeCell ref="F126:I126"/>
    <mergeCell ref="P126:Q126"/>
    <mergeCell ref="M126:O126"/>
    <mergeCell ref="F130:I130"/>
    <mergeCell ref="P130:Q130"/>
    <mergeCell ref="M130:O130"/>
    <mergeCell ref="F131:I131"/>
    <mergeCell ref="F132:I132"/>
    <mergeCell ref="F133:I133"/>
    <mergeCell ref="F134:I134"/>
    <mergeCell ref="F135:I135"/>
    <mergeCell ref="F136:I136"/>
    <mergeCell ref="P136:Q136"/>
    <mergeCell ref="M136:O136"/>
    <mergeCell ref="F137:I137"/>
    <mergeCell ref="F138:I138"/>
    <mergeCell ref="P138:Q138"/>
    <mergeCell ref="M138:O138"/>
    <mergeCell ref="F139:I139"/>
    <mergeCell ref="F140:I140"/>
    <mergeCell ref="F141:I141"/>
    <mergeCell ref="P141:Q141"/>
    <mergeCell ref="M141:O141"/>
    <mergeCell ref="F142:I142"/>
    <mergeCell ref="F143:I143"/>
    <mergeCell ref="P143:Q143"/>
    <mergeCell ref="M143:O143"/>
    <mergeCell ref="F144:I144"/>
    <mergeCell ref="F145:I145"/>
    <mergeCell ref="P145:Q145"/>
    <mergeCell ref="M145:O145"/>
    <mergeCell ref="F146:I146"/>
    <mergeCell ref="F148:I148"/>
    <mergeCell ref="P148:Q148"/>
    <mergeCell ref="M148:O148"/>
    <mergeCell ref="F149:I149"/>
    <mergeCell ref="F151:I151"/>
    <mergeCell ref="P151:Q151"/>
    <mergeCell ref="M151:O151"/>
    <mergeCell ref="F152:I152"/>
    <mergeCell ref="F153:I153"/>
    <mergeCell ref="F154:I154"/>
    <mergeCell ref="P154:Q154"/>
    <mergeCell ref="M154:O154"/>
    <mergeCell ref="F155:I155"/>
    <mergeCell ref="F156:I156"/>
    <mergeCell ref="F157:I157"/>
    <mergeCell ref="F158:I158"/>
    <mergeCell ref="P158:Q158"/>
    <mergeCell ref="M158:O158"/>
    <mergeCell ref="F159:I159"/>
    <mergeCell ref="F160:I160"/>
    <mergeCell ref="F161:I161"/>
    <mergeCell ref="F162:I162"/>
    <mergeCell ref="P162:Q162"/>
    <mergeCell ref="M162:O162"/>
    <mergeCell ref="F163:I163"/>
    <mergeCell ref="F164:I164"/>
    <mergeCell ref="P164:Q164"/>
    <mergeCell ref="M164:O164"/>
    <mergeCell ref="F165:I165"/>
    <mergeCell ref="F166:I166"/>
    <mergeCell ref="F167:I167"/>
    <mergeCell ref="F169:I169"/>
    <mergeCell ref="P169:Q169"/>
    <mergeCell ref="M169:O169"/>
    <mergeCell ref="F170:I170"/>
    <mergeCell ref="F172:I172"/>
    <mergeCell ref="P172:Q172"/>
    <mergeCell ref="M172:O172"/>
    <mergeCell ref="F173:I173"/>
    <mergeCell ref="P173:Q173"/>
    <mergeCell ref="M173:O173"/>
    <mergeCell ref="F174:I174"/>
    <mergeCell ref="F177:I177"/>
    <mergeCell ref="P177:Q177"/>
    <mergeCell ref="M177:O177"/>
    <mergeCell ref="F178:I178"/>
    <mergeCell ref="F179:I179"/>
    <mergeCell ref="F180:I180"/>
    <mergeCell ref="P180:Q180"/>
    <mergeCell ref="M180:O180"/>
    <mergeCell ref="F181:I181"/>
    <mergeCell ref="F182:I182"/>
    <mergeCell ref="F184:I184"/>
    <mergeCell ref="P184:Q184"/>
    <mergeCell ref="M184:O184"/>
    <mergeCell ref="F185:I185"/>
    <mergeCell ref="F187:I187"/>
    <mergeCell ref="P187:Q187"/>
    <mergeCell ref="M187:O187"/>
    <mergeCell ref="F188:I188"/>
    <mergeCell ref="F189:I189"/>
    <mergeCell ref="F191:I191"/>
    <mergeCell ref="P191:Q191"/>
    <mergeCell ref="M191:O191"/>
    <mergeCell ref="F201:I201"/>
    <mergeCell ref="P201:Q201"/>
    <mergeCell ref="M201:O201"/>
    <mergeCell ref="F192:I192"/>
    <mergeCell ref="F193:I193"/>
    <mergeCell ref="F194:I194"/>
    <mergeCell ref="P194:Q194"/>
    <mergeCell ref="M194:O194"/>
    <mergeCell ref="F195:I195"/>
    <mergeCell ref="F196:I196"/>
    <mergeCell ref="F198:I198"/>
    <mergeCell ref="P198:Q198"/>
    <mergeCell ref="M198:O198"/>
    <mergeCell ref="H1:K1"/>
    <mergeCell ref="S2:AF2"/>
    <mergeCell ref="F202:I202"/>
    <mergeCell ref="P202:Q202"/>
    <mergeCell ref="M202:O202"/>
    <mergeCell ref="M127:Q127"/>
    <mergeCell ref="M128:Q128"/>
    <mergeCell ref="M129:Q129"/>
    <mergeCell ref="M147:Q147"/>
    <mergeCell ref="M150:Q150"/>
    <mergeCell ref="M168:Q168"/>
    <mergeCell ref="M171:Q171"/>
    <mergeCell ref="M175:Q175"/>
    <mergeCell ref="M176:Q176"/>
    <mergeCell ref="M183:Q183"/>
    <mergeCell ref="M186:Q186"/>
    <mergeCell ref="M190:Q190"/>
    <mergeCell ref="M197:Q197"/>
    <mergeCell ref="F199:I199"/>
    <mergeCell ref="P199:Q199"/>
    <mergeCell ref="M199:O199"/>
    <mergeCell ref="F200:I200"/>
    <mergeCell ref="P200:Q200"/>
    <mergeCell ref="M200:O200"/>
  </mergeCells>
  <dataValidations count="2">
    <dataValidation type="list" allowBlank="1" showInputMessage="1" showErrorMessage="1" error="Povoleny jsou hodnoty K, M." sqref="D198:D203">
      <formula1>"K, M"</formula1>
    </dataValidation>
    <dataValidation type="list" allowBlank="1" showInputMessage="1" showErrorMessage="1" error="Povoleny jsou hodnoty základní, snížená, zákl. přenesená, sníž. přenesená, nulová." sqref="U198:U203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2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44" max="65" width="9.28515625" hidden="1"/>
  </cols>
  <sheetData>
    <row r="1" spans="1:66" ht="21.75" customHeight="1">
      <c r="A1" s="123"/>
      <c r="B1" s="15"/>
      <c r="C1" s="15"/>
      <c r="D1" s="16" t="s">
        <v>1</v>
      </c>
      <c r="E1" s="15"/>
      <c r="F1" s="17" t="s">
        <v>123</v>
      </c>
      <c r="G1" s="17"/>
      <c r="H1" s="277" t="s">
        <v>124</v>
      </c>
      <c r="I1" s="277"/>
      <c r="J1" s="277"/>
      <c r="K1" s="277"/>
      <c r="L1" s="17" t="s">
        <v>125</v>
      </c>
      <c r="M1" s="15"/>
      <c r="N1" s="15"/>
      <c r="O1" s="16" t="s">
        <v>126</v>
      </c>
      <c r="P1" s="15"/>
      <c r="Q1" s="15"/>
      <c r="R1" s="15"/>
      <c r="S1" s="17" t="s">
        <v>127</v>
      </c>
      <c r="T1" s="17"/>
      <c r="U1" s="123"/>
      <c r="V1" s="123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" customHeight="1">
      <c r="C2" s="263" t="s">
        <v>8</v>
      </c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S2" s="229" t="s">
        <v>9</v>
      </c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T2" s="21" t="s">
        <v>113</v>
      </c>
    </row>
    <row r="3" spans="1:66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128</v>
      </c>
    </row>
    <row r="4" spans="1:66" ht="36.9" customHeight="1">
      <c r="B4" s="25"/>
      <c r="C4" s="256" t="s">
        <v>129</v>
      </c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6"/>
      <c r="T4" s="27" t="s">
        <v>14</v>
      </c>
      <c r="AT4" s="21" t="s">
        <v>6</v>
      </c>
    </row>
    <row r="5" spans="1:66" ht="6.9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20</v>
      </c>
      <c r="E6" s="29"/>
      <c r="F6" s="312" t="str">
        <f>'Rekapitulace stavby'!K6</f>
        <v>Rekonstrukce turistického chodníku ,,Růžová hora - Sněžka´´</v>
      </c>
      <c r="G6" s="313"/>
      <c r="H6" s="313"/>
      <c r="I6" s="313"/>
      <c r="J6" s="313"/>
      <c r="K6" s="313"/>
      <c r="L6" s="313"/>
      <c r="M6" s="313"/>
      <c r="N6" s="313"/>
      <c r="O6" s="313"/>
      <c r="P6" s="313"/>
      <c r="Q6" s="29"/>
      <c r="R6" s="26"/>
    </row>
    <row r="7" spans="1:66" s="1" customFormat="1" ht="32.85" customHeight="1">
      <c r="B7" s="38"/>
      <c r="C7" s="39"/>
      <c r="D7" s="32" t="s">
        <v>130</v>
      </c>
      <c r="E7" s="39"/>
      <c r="F7" s="269" t="s">
        <v>857</v>
      </c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9"/>
      <c r="R7" s="40"/>
    </row>
    <row r="8" spans="1:66" s="1" customFormat="1" ht="14.4" customHeight="1">
      <c r="B8" s="38"/>
      <c r="C8" s="39"/>
      <c r="D8" s="33" t="s">
        <v>23</v>
      </c>
      <c r="E8" s="39"/>
      <c r="F8" s="31" t="s">
        <v>24</v>
      </c>
      <c r="G8" s="39"/>
      <c r="H8" s="39"/>
      <c r="I8" s="39"/>
      <c r="J8" s="39"/>
      <c r="K8" s="39"/>
      <c r="L8" s="39"/>
      <c r="M8" s="33" t="s">
        <v>25</v>
      </c>
      <c r="N8" s="39"/>
      <c r="O8" s="31" t="s">
        <v>26</v>
      </c>
      <c r="P8" s="39"/>
      <c r="Q8" s="39"/>
      <c r="R8" s="40"/>
    </row>
    <row r="9" spans="1:66" s="1" customFormat="1" ht="14.4" customHeight="1">
      <c r="B9" s="38"/>
      <c r="C9" s="39"/>
      <c r="D9" s="33" t="s">
        <v>28</v>
      </c>
      <c r="E9" s="39"/>
      <c r="F9" s="31" t="s">
        <v>29</v>
      </c>
      <c r="G9" s="39"/>
      <c r="H9" s="39"/>
      <c r="I9" s="39"/>
      <c r="J9" s="39"/>
      <c r="K9" s="39"/>
      <c r="L9" s="39"/>
      <c r="M9" s="33" t="s">
        <v>30</v>
      </c>
      <c r="N9" s="39"/>
      <c r="O9" s="325" t="str">
        <f>'Rekapitulace stavby'!AN8</f>
        <v>13. 8. 2017</v>
      </c>
      <c r="P9" s="308"/>
      <c r="Q9" s="39"/>
      <c r="R9" s="40"/>
    </row>
    <row r="10" spans="1:66" s="1" customFormat="1" ht="10.95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" customHeight="1">
      <c r="B11" s="38"/>
      <c r="C11" s="39"/>
      <c r="D11" s="33" t="s">
        <v>34</v>
      </c>
      <c r="E11" s="39"/>
      <c r="F11" s="39"/>
      <c r="G11" s="39"/>
      <c r="H11" s="39"/>
      <c r="I11" s="39"/>
      <c r="J11" s="39"/>
      <c r="K11" s="39"/>
      <c r="L11" s="39"/>
      <c r="M11" s="33" t="s">
        <v>35</v>
      </c>
      <c r="N11" s="39"/>
      <c r="O11" s="267" t="s">
        <v>36</v>
      </c>
      <c r="P11" s="267"/>
      <c r="Q11" s="39"/>
      <c r="R11" s="40"/>
    </row>
    <row r="12" spans="1:66" s="1" customFormat="1" ht="18" customHeight="1">
      <c r="B12" s="38"/>
      <c r="C12" s="39"/>
      <c r="D12" s="39"/>
      <c r="E12" s="31" t="s">
        <v>37</v>
      </c>
      <c r="F12" s="39"/>
      <c r="G12" s="39"/>
      <c r="H12" s="39"/>
      <c r="I12" s="39"/>
      <c r="J12" s="39"/>
      <c r="K12" s="39"/>
      <c r="L12" s="39"/>
      <c r="M12" s="33" t="s">
        <v>38</v>
      </c>
      <c r="N12" s="39"/>
      <c r="O12" s="267" t="s">
        <v>26</v>
      </c>
      <c r="P12" s="267"/>
      <c r="Q12" s="39"/>
      <c r="R12" s="40"/>
    </row>
    <row r="13" spans="1:66" s="1" customFormat="1" ht="6.9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" customHeight="1">
      <c r="B14" s="38"/>
      <c r="C14" s="39"/>
      <c r="D14" s="33" t="s">
        <v>39</v>
      </c>
      <c r="E14" s="39"/>
      <c r="F14" s="39"/>
      <c r="G14" s="39"/>
      <c r="H14" s="39"/>
      <c r="I14" s="39"/>
      <c r="J14" s="39"/>
      <c r="K14" s="39"/>
      <c r="L14" s="39"/>
      <c r="M14" s="33" t="s">
        <v>35</v>
      </c>
      <c r="N14" s="39"/>
      <c r="O14" s="326" t="str">
        <f>IF('Rekapitulace stavby'!AN13="","",'Rekapitulace stavby'!AN13)</f>
        <v>Vyplň údaj</v>
      </c>
      <c r="P14" s="267"/>
      <c r="Q14" s="39"/>
      <c r="R14" s="40"/>
    </row>
    <row r="15" spans="1:66" s="1" customFormat="1" ht="18" customHeight="1">
      <c r="B15" s="38"/>
      <c r="C15" s="39"/>
      <c r="D15" s="39"/>
      <c r="E15" s="326" t="str">
        <f>IF('Rekapitulace stavby'!E14="","",'Rekapitulace stavby'!E14)</f>
        <v>Vyplň údaj</v>
      </c>
      <c r="F15" s="327"/>
      <c r="G15" s="327"/>
      <c r="H15" s="327"/>
      <c r="I15" s="327"/>
      <c r="J15" s="327"/>
      <c r="K15" s="327"/>
      <c r="L15" s="327"/>
      <c r="M15" s="33" t="s">
        <v>38</v>
      </c>
      <c r="N15" s="39"/>
      <c r="O15" s="326" t="str">
        <f>IF('Rekapitulace stavby'!AN14="","",'Rekapitulace stavby'!AN14)</f>
        <v>Vyplň údaj</v>
      </c>
      <c r="P15" s="267"/>
      <c r="Q15" s="39"/>
      <c r="R15" s="40"/>
    </row>
    <row r="16" spans="1:66" s="1" customFormat="1" ht="6.9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" customHeight="1">
      <c r="B17" s="38"/>
      <c r="C17" s="39"/>
      <c r="D17" s="33" t="s">
        <v>41</v>
      </c>
      <c r="E17" s="39"/>
      <c r="F17" s="39"/>
      <c r="G17" s="39"/>
      <c r="H17" s="39"/>
      <c r="I17" s="39"/>
      <c r="J17" s="39"/>
      <c r="K17" s="39"/>
      <c r="L17" s="39"/>
      <c r="M17" s="33" t="s">
        <v>35</v>
      </c>
      <c r="N17" s="39"/>
      <c r="O17" s="267" t="s">
        <v>42</v>
      </c>
      <c r="P17" s="267"/>
      <c r="Q17" s="39"/>
      <c r="R17" s="40"/>
    </row>
    <row r="18" spans="2:18" s="1" customFormat="1" ht="18" customHeight="1">
      <c r="B18" s="38"/>
      <c r="C18" s="39"/>
      <c r="D18" s="39"/>
      <c r="E18" s="31" t="s">
        <v>43</v>
      </c>
      <c r="F18" s="39"/>
      <c r="G18" s="39"/>
      <c r="H18" s="39"/>
      <c r="I18" s="39"/>
      <c r="J18" s="39"/>
      <c r="K18" s="39"/>
      <c r="L18" s="39"/>
      <c r="M18" s="33" t="s">
        <v>38</v>
      </c>
      <c r="N18" s="39"/>
      <c r="O18" s="267" t="s">
        <v>26</v>
      </c>
      <c r="P18" s="267"/>
      <c r="Q18" s="39"/>
      <c r="R18" s="40"/>
    </row>
    <row r="19" spans="2:18" s="1" customFormat="1" ht="6.9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" customHeight="1">
      <c r="B20" s="38"/>
      <c r="C20" s="39"/>
      <c r="D20" s="33" t="s">
        <v>44</v>
      </c>
      <c r="E20" s="39"/>
      <c r="F20" s="39"/>
      <c r="G20" s="39"/>
      <c r="H20" s="39"/>
      <c r="I20" s="39"/>
      <c r="J20" s="39"/>
      <c r="K20" s="39"/>
      <c r="L20" s="39"/>
      <c r="M20" s="33" t="s">
        <v>35</v>
      </c>
      <c r="N20" s="39"/>
      <c r="O20" s="267" t="s">
        <v>26</v>
      </c>
      <c r="P20" s="267"/>
      <c r="Q20" s="39"/>
      <c r="R20" s="40"/>
    </row>
    <row r="21" spans="2:18" s="1" customFormat="1" ht="18" customHeight="1">
      <c r="B21" s="38"/>
      <c r="C21" s="39"/>
      <c r="D21" s="39"/>
      <c r="E21" s="31" t="s">
        <v>45</v>
      </c>
      <c r="F21" s="39"/>
      <c r="G21" s="39"/>
      <c r="H21" s="39"/>
      <c r="I21" s="39"/>
      <c r="J21" s="39"/>
      <c r="K21" s="39"/>
      <c r="L21" s="39"/>
      <c r="M21" s="33" t="s">
        <v>38</v>
      </c>
      <c r="N21" s="39"/>
      <c r="O21" s="267" t="s">
        <v>26</v>
      </c>
      <c r="P21" s="267"/>
      <c r="Q21" s="39"/>
      <c r="R21" s="40"/>
    </row>
    <row r="22" spans="2:18" s="1" customFormat="1" ht="6.9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" customHeight="1">
      <c r="B23" s="38"/>
      <c r="C23" s="39"/>
      <c r="D23" s="33" t="s">
        <v>46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72" t="s">
        <v>26</v>
      </c>
      <c r="F24" s="272"/>
      <c r="G24" s="272"/>
      <c r="H24" s="272"/>
      <c r="I24" s="272"/>
      <c r="J24" s="272"/>
      <c r="K24" s="272"/>
      <c r="L24" s="272"/>
      <c r="M24" s="39"/>
      <c r="N24" s="39"/>
      <c r="O24" s="39"/>
      <c r="P24" s="39"/>
      <c r="Q24" s="39"/>
      <c r="R24" s="40"/>
    </row>
    <row r="25" spans="2:18" s="1" customFormat="1" ht="6.9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" customHeight="1">
      <c r="B27" s="38"/>
      <c r="C27" s="39"/>
      <c r="D27" s="124" t="s">
        <v>132</v>
      </c>
      <c r="E27" s="39"/>
      <c r="F27" s="39"/>
      <c r="G27" s="39"/>
      <c r="H27" s="39"/>
      <c r="I27" s="39"/>
      <c r="J27" s="39"/>
      <c r="K27" s="39"/>
      <c r="L27" s="39"/>
      <c r="M27" s="273">
        <f>M88</f>
        <v>0</v>
      </c>
      <c r="N27" s="273"/>
      <c r="O27" s="273"/>
      <c r="P27" s="273"/>
      <c r="Q27" s="39"/>
      <c r="R27" s="40"/>
    </row>
    <row r="28" spans="2:18" s="1" customFormat="1" ht="13.2">
      <c r="B28" s="38"/>
      <c r="C28" s="39"/>
      <c r="D28" s="39"/>
      <c r="E28" s="33" t="s">
        <v>48</v>
      </c>
      <c r="F28" s="39"/>
      <c r="G28" s="39"/>
      <c r="H28" s="39"/>
      <c r="I28" s="39"/>
      <c r="J28" s="39"/>
      <c r="K28" s="39"/>
      <c r="L28" s="39"/>
      <c r="M28" s="274">
        <f>H88</f>
        <v>0</v>
      </c>
      <c r="N28" s="274"/>
      <c r="O28" s="274"/>
      <c r="P28" s="274"/>
      <c r="Q28" s="39"/>
      <c r="R28" s="40"/>
    </row>
    <row r="29" spans="2:18" s="1" customFormat="1" ht="13.2">
      <c r="B29" s="38"/>
      <c r="C29" s="39"/>
      <c r="D29" s="39"/>
      <c r="E29" s="33" t="s">
        <v>49</v>
      </c>
      <c r="F29" s="39"/>
      <c r="G29" s="39"/>
      <c r="H29" s="39"/>
      <c r="I29" s="39"/>
      <c r="J29" s="39"/>
      <c r="K29" s="39"/>
      <c r="L29" s="39"/>
      <c r="M29" s="274">
        <f>K88</f>
        <v>0</v>
      </c>
      <c r="N29" s="274"/>
      <c r="O29" s="274"/>
      <c r="P29" s="274"/>
      <c r="Q29" s="39"/>
      <c r="R29" s="40"/>
    </row>
    <row r="30" spans="2:18" s="1" customFormat="1" ht="14.4" customHeight="1">
      <c r="B30" s="38"/>
      <c r="C30" s="39"/>
      <c r="D30" s="37" t="s">
        <v>117</v>
      </c>
      <c r="E30" s="39"/>
      <c r="F30" s="39"/>
      <c r="G30" s="39"/>
      <c r="H30" s="39"/>
      <c r="I30" s="39"/>
      <c r="J30" s="39"/>
      <c r="K30" s="39"/>
      <c r="L30" s="39"/>
      <c r="M30" s="273">
        <f>M104</f>
        <v>0</v>
      </c>
      <c r="N30" s="273"/>
      <c r="O30" s="273"/>
      <c r="P30" s="273"/>
      <c r="Q30" s="39"/>
      <c r="R30" s="40"/>
    </row>
    <row r="31" spans="2:18" s="1" customFormat="1" ht="6.9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40"/>
    </row>
    <row r="32" spans="2:18" s="1" customFormat="1" ht="25.35" customHeight="1">
      <c r="B32" s="38"/>
      <c r="C32" s="39"/>
      <c r="D32" s="125" t="s">
        <v>51</v>
      </c>
      <c r="E32" s="39"/>
      <c r="F32" s="39"/>
      <c r="G32" s="39"/>
      <c r="H32" s="39"/>
      <c r="I32" s="39"/>
      <c r="J32" s="39"/>
      <c r="K32" s="39"/>
      <c r="L32" s="39"/>
      <c r="M32" s="324">
        <f>ROUND(M27+M30,2)</f>
        <v>0</v>
      </c>
      <c r="N32" s="311"/>
      <c r="O32" s="311"/>
      <c r="P32" s="311"/>
      <c r="Q32" s="39"/>
      <c r="R32" s="40"/>
    </row>
    <row r="33" spans="2:51" s="1" customFormat="1" ht="6.9" customHeight="1">
      <c r="B33" s="38"/>
      <c r="C33" s="39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39"/>
      <c r="R33" s="40"/>
    </row>
    <row r="34" spans="2:51" s="1" customFormat="1" ht="14.4" customHeight="1">
      <c r="B34" s="38"/>
      <c r="C34" s="39"/>
      <c r="D34" s="45" t="s">
        <v>52</v>
      </c>
      <c r="E34" s="45" t="s">
        <v>53</v>
      </c>
      <c r="F34" s="46">
        <v>0.21</v>
      </c>
      <c r="G34" s="126" t="s">
        <v>54</v>
      </c>
      <c r="H34" s="321">
        <f>ROUND((((SUM(BE104:BE111)+SUM(BE129:BE205))+SUM(BE207:BE211))),2)</f>
        <v>0</v>
      </c>
      <c r="I34" s="311"/>
      <c r="J34" s="311"/>
      <c r="K34" s="39"/>
      <c r="L34" s="39"/>
      <c r="M34" s="321">
        <f>ROUND(((ROUND((SUM(BE104:BE111)+SUM(BE129:BE205)), 2)*F34)+SUM(BE207:BE211)*F34),2)</f>
        <v>0</v>
      </c>
      <c r="N34" s="311"/>
      <c r="O34" s="311"/>
      <c r="P34" s="311"/>
      <c r="Q34" s="39"/>
      <c r="R34" s="40"/>
    </row>
    <row r="35" spans="2:51" s="1" customFormat="1" ht="14.4" customHeight="1">
      <c r="B35" s="38"/>
      <c r="C35" s="39"/>
      <c r="D35" s="39"/>
      <c r="E35" s="45" t="s">
        <v>55</v>
      </c>
      <c r="F35" s="46">
        <v>0.15</v>
      </c>
      <c r="G35" s="126" t="s">
        <v>54</v>
      </c>
      <c r="H35" s="321">
        <f>ROUND((((SUM(BF104:BF111)+SUM(BF129:BF205))+SUM(BF207:BF211))),2)</f>
        <v>0</v>
      </c>
      <c r="I35" s="311"/>
      <c r="J35" s="311"/>
      <c r="K35" s="39"/>
      <c r="L35" s="39"/>
      <c r="M35" s="321">
        <f>ROUND(((ROUND((SUM(BF104:BF111)+SUM(BF129:BF205)), 2)*F35)+SUM(BF207:BF211)*F35),2)</f>
        <v>0</v>
      </c>
      <c r="N35" s="311"/>
      <c r="O35" s="311"/>
      <c r="P35" s="311"/>
      <c r="Q35" s="39"/>
      <c r="R35" s="40"/>
    </row>
    <row r="36" spans="2:51" s="1" customFormat="1" ht="14.4" hidden="1" customHeight="1">
      <c r="B36" s="38"/>
      <c r="C36" s="39"/>
      <c r="D36" s="39"/>
      <c r="E36" s="45" t="s">
        <v>56</v>
      </c>
      <c r="F36" s="46">
        <v>0.21</v>
      </c>
      <c r="G36" s="126" t="s">
        <v>54</v>
      </c>
      <c r="H36" s="321">
        <f>ROUND((((SUM(BG104:BG111)+SUM(BG129:BG205))+SUM(BG207:BG211))),2)</f>
        <v>0</v>
      </c>
      <c r="I36" s="311"/>
      <c r="J36" s="311"/>
      <c r="K36" s="39"/>
      <c r="L36" s="39"/>
      <c r="M36" s="321">
        <v>0</v>
      </c>
      <c r="N36" s="311"/>
      <c r="O36" s="311"/>
      <c r="P36" s="311"/>
      <c r="Q36" s="39"/>
      <c r="R36" s="40"/>
    </row>
    <row r="37" spans="2:51" s="1" customFormat="1" ht="14.4" hidden="1" customHeight="1">
      <c r="B37" s="38"/>
      <c r="C37" s="39"/>
      <c r="D37" s="39"/>
      <c r="E37" s="45" t="s">
        <v>57</v>
      </c>
      <c r="F37" s="46">
        <v>0.15</v>
      </c>
      <c r="G37" s="126" t="s">
        <v>54</v>
      </c>
      <c r="H37" s="321">
        <f>ROUND((((SUM(BH104:BH111)+SUM(BH129:BH205))+SUM(BH207:BH211))),2)</f>
        <v>0</v>
      </c>
      <c r="I37" s="311"/>
      <c r="J37" s="311"/>
      <c r="K37" s="39"/>
      <c r="L37" s="39"/>
      <c r="M37" s="321">
        <v>0</v>
      </c>
      <c r="N37" s="311"/>
      <c r="O37" s="311"/>
      <c r="P37" s="311"/>
      <c r="Q37" s="39"/>
      <c r="R37" s="40"/>
    </row>
    <row r="38" spans="2:51" s="1" customFormat="1" ht="14.4" hidden="1" customHeight="1">
      <c r="B38" s="38"/>
      <c r="C38" s="39"/>
      <c r="D38" s="39"/>
      <c r="E38" s="45" t="s">
        <v>58</v>
      </c>
      <c r="F38" s="46">
        <v>0</v>
      </c>
      <c r="G38" s="126" t="s">
        <v>54</v>
      </c>
      <c r="H38" s="321">
        <f>ROUND((((SUM(BI104:BI111)+SUM(BI129:BI205))+SUM(BI207:BI211))),2)</f>
        <v>0</v>
      </c>
      <c r="I38" s="311"/>
      <c r="J38" s="311"/>
      <c r="K38" s="39"/>
      <c r="L38" s="39"/>
      <c r="M38" s="321">
        <v>0</v>
      </c>
      <c r="N38" s="311"/>
      <c r="O38" s="311"/>
      <c r="P38" s="311"/>
      <c r="Q38" s="39"/>
      <c r="R38" s="40"/>
    </row>
    <row r="39" spans="2:51" s="1" customFormat="1" ht="6.9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51" s="1" customFormat="1" ht="25.35" customHeight="1">
      <c r="B40" s="38"/>
      <c r="C40" s="122"/>
      <c r="D40" s="128" t="s">
        <v>59</v>
      </c>
      <c r="E40" s="82"/>
      <c r="F40" s="82"/>
      <c r="G40" s="129" t="s">
        <v>60</v>
      </c>
      <c r="H40" s="130" t="s">
        <v>61</v>
      </c>
      <c r="I40" s="82"/>
      <c r="J40" s="82"/>
      <c r="K40" s="82"/>
      <c r="L40" s="322">
        <f>SUM(M32:M38)</f>
        <v>0</v>
      </c>
      <c r="M40" s="322"/>
      <c r="N40" s="322"/>
      <c r="O40" s="322"/>
      <c r="P40" s="323"/>
      <c r="Q40" s="122"/>
      <c r="R40" s="40"/>
    </row>
    <row r="41" spans="2:51" s="1" customFormat="1" ht="14.4" customHeight="1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40"/>
    </row>
    <row r="42" spans="2:51" s="1" customFormat="1" ht="14.4" customHeight="1">
      <c r="B42" s="38"/>
      <c r="C42" s="39"/>
      <c r="D42" s="45" t="s">
        <v>133</v>
      </c>
      <c r="E42" s="45" t="s">
        <v>858</v>
      </c>
      <c r="F42" s="131">
        <v>397.5</v>
      </c>
      <c r="G42" s="45" t="s">
        <v>135</v>
      </c>
      <c r="H42" s="321">
        <f>IF(F42&lt;&gt;0,M27/F42,0)</f>
        <v>0</v>
      </c>
      <c r="I42" s="321"/>
      <c r="J42" s="321"/>
      <c r="K42" s="39"/>
      <c r="L42" s="45" t="s">
        <v>136</v>
      </c>
      <c r="M42" s="39"/>
      <c r="N42" s="321">
        <f>IF(F42&lt;&gt;0,M32/F42,0)</f>
        <v>0</v>
      </c>
      <c r="O42" s="321"/>
      <c r="P42" s="321"/>
      <c r="Q42" s="39"/>
      <c r="R42" s="40"/>
      <c r="AY42" s="21" t="s">
        <v>137</v>
      </c>
    </row>
    <row r="43" spans="2:51" s="1" customFormat="1" ht="14.4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40"/>
    </row>
    <row r="44" spans="2:51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51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51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51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51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4.4">
      <c r="B50" s="38"/>
      <c r="C50" s="39"/>
      <c r="D50" s="53" t="s">
        <v>62</v>
      </c>
      <c r="E50" s="54"/>
      <c r="F50" s="54"/>
      <c r="G50" s="54"/>
      <c r="H50" s="55"/>
      <c r="I50" s="39"/>
      <c r="J50" s="53" t="s">
        <v>63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4.4">
      <c r="B59" s="38"/>
      <c r="C59" s="39"/>
      <c r="D59" s="58" t="s">
        <v>64</v>
      </c>
      <c r="E59" s="59"/>
      <c r="F59" s="59"/>
      <c r="G59" s="60" t="s">
        <v>65</v>
      </c>
      <c r="H59" s="61"/>
      <c r="I59" s="39"/>
      <c r="J59" s="58" t="s">
        <v>64</v>
      </c>
      <c r="K59" s="59"/>
      <c r="L59" s="59"/>
      <c r="M59" s="59"/>
      <c r="N59" s="60" t="s">
        <v>65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4.4">
      <c r="B61" s="38"/>
      <c r="C61" s="39"/>
      <c r="D61" s="53" t="s">
        <v>66</v>
      </c>
      <c r="E61" s="54"/>
      <c r="F61" s="54"/>
      <c r="G61" s="54"/>
      <c r="H61" s="55"/>
      <c r="I61" s="39"/>
      <c r="J61" s="53" t="s">
        <v>67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 ht="14.4">
      <c r="B70" s="38"/>
      <c r="C70" s="39"/>
      <c r="D70" s="58" t="s">
        <v>64</v>
      </c>
      <c r="E70" s="59"/>
      <c r="F70" s="59"/>
      <c r="G70" s="60" t="s">
        <v>65</v>
      </c>
      <c r="H70" s="61"/>
      <c r="I70" s="39"/>
      <c r="J70" s="58" t="s">
        <v>64</v>
      </c>
      <c r="K70" s="59"/>
      <c r="L70" s="59"/>
      <c r="M70" s="59"/>
      <c r="N70" s="60" t="s">
        <v>65</v>
      </c>
      <c r="O70" s="59"/>
      <c r="P70" s="61"/>
      <c r="Q70" s="39"/>
      <c r="R70" s="40"/>
    </row>
    <row r="71" spans="2:21" s="1" customFormat="1" ht="14.4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4"/>
    </row>
    <row r="76" spans="2:21" s="1" customFormat="1" ht="36.9" customHeight="1">
      <c r="B76" s="38"/>
      <c r="C76" s="256" t="s">
        <v>138</v>
      </c>
      <c r="D76" s="257"/>
      <c r="E76" s="257"/>
      <c r="F76" s="257"/>
      <c r="G76" s="257"/>
      <c r="H76" s="257"/>
      <c r="I76" s="257"/>
      <c r="J76" s="257"/>
      <c r="K76" s="257"/>
      <c r="L76" s="257"/>
      <c r="M76" s="257"/>
      <c r="N76" s="257"/>
      <c r="O76" s="257"/>
      <c r="P76" s="257"/>
      <c r="Q76" s="257"/>
      <c r="R76" s="40"/>
      <c r="T76" s="135"/>
      <c r="U76" s="135"/>
    </row>
    <row r="77" spans="2:21" s="1" customFormat="1" ht="6.9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5"/>
      <c r="U77" s="135"/>
    </row>
    <row r="78" spans="2:21" s="1" customFormat="1" ht="30" customHeight="1">
      <c r="B78" s="38"/>
      <c r="C78" s="33" t="s">
        <v>20</v>
      </c>
      <c r="D78" s="39"/>
      <c r="E78" s="39"/>
      <c r="F78" s="312" t="str">
        <f>F6</f>
        <v>Rekonstrukce turistického chodníku ,,Růžová hora - Sněžka´´</v>
      </c>
      <c r="G78" s="313"/>
      <c r="H78" s="313"/>
      <c r="I78" s="313"/>
      <c r="J78" s="313"/>
      <c r="K78" s="313"/>
      <c r="L78" s="313"/>
      <c r="M78" s="313"/>
      <c r="N78" s="313"/>
      <c r="O78" s="313"/>
      <c r="P78" s="313"/>
      <c r="Q78" s="39"/>
      <c r="R78" s="40"/>
      <c r="T78" s="135"/>
      <c r="U78" s="135"/>
    </row>
    <row r="79" spans="2:21" s="1" customFormat="1" ht="36.9" customHeight="1">
      <c r="B79" s="38"/>
      <c r="C79" s="72" t="s">
        <v>130</v>
      </c>
      <c r="D79" s="39"/>
      <c r="E79" s="39"/>
      <c r="F79" s="258" t="str">
        <f>F7</f>
        <v>15-02-6 - Řetězové zábradlí</v>
      </c>
      <c r="G79" s="311"/>
      <c r="H79" s="311"/>
      <c r="I79" s="311"/>
      <c r="J79" s="311"/>
      <c r="K79" s="311"/>
      <c r="L79" s="311"/>
      <c r="M79" s="311"/>
      <c r="N79" s="311"/>
      <c r="O79" s="311"/>
      <c r="P79" s="311"/>
      <c r="Q79" s="39"/>
      <c r="R79" s="40"/>
      <c r="T79" s="135"/>
      <c r="U79" s="135"/>
    </row>
    <row r="80" spans="2:21" s="1" customFormat="1" ht="6.9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5"/>
      <c r="U80" s="135"/>
    </row>
    <row r="81" spans="2:47" s="1" customFormat="1" ht="18" customHeight="1">
      <c r="B81" s="38"/>
      <c r="C81" s="33" t="s">
        <v>28</v>
      </c>
      <c r="D81" s="39"/>
      <c r="E81" s="39"/>
      <c r="F81" s="31" t="str">
        <f>F9</f>
        <v>k.ú. Hor.Malá Úpa a Pec pod Sn.</v>
      </c>
      <c r="G81" s="39"/>
      <c r="H81" s="39"/>
      <c r="I81" s="39"/>
      <c r="J81" s="39"/>
      <c r="K81" s="33" t="s">
        <v>30</v>
      </c>
      <c r="L81" s="39"/>
      <c r="M81" s="308" t="str">
        <f>IF(O9="","",O9)</f>
        <v>13. 8. 2017</v>
      </c>
      <c r="N81" s="308"/>
      <c r="O81" s="308"/>
      <c r="P81" s="308"/>
      <c r="Q81" s="39"/>
      <c r="R81" s="40"/>
      <c r="T81" s="135"/>
      <c r="U81" s="135"/>
    </row>
    <row r="82" spans="2:47" s="1" customFormat="1" ht="6.9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5"/>
      <c r="U82" s="135"/>
    </row>
    <row r="83" spans="2:47" s="1" customFormat="1" ht="13.2">
      <c r="B83" s="38"/>
      <c r="C83" s="33" t="s">
        <v>34</v>
      </c>
      <c r="D83" s="39"/>
      <c r="E83" s="39"/>
      <c r="F83" s="31" t="str">
        <f>E12</f>
        <v>Správa Krkonošského národního parku Vrchlabí</v>
      </c>
      <c r="G83" s="39"/>
      <c r="H83" s="39"/>
      <c r="I83" s="39"/>
      <c r="J83" s="39"/>
      <c r="K83" s="33" t="s">
        <v>41</v>
      </c>
      <c r="L83" s="39"/>
      <c r="M83" s="267" t="str">
        <f>E18</f>
        <v>Ing. Petr Vopata - PROLIS</v>
      </c>
      <c r="N83" s="267"/>
      <c r="O83" s="267"/>
      <c r="P83" s="267"/>
      <c r="Q83" s="267"/>
      <c r="R83" s="40"/>
      <c r="T83" s="135"/>
      <c r="U83" s="135"/>
    </row>
    <row r="84" spans="2:47" s="1" customFormat="1" ht="14.4" customHeight="1">
      <c r="B84" s="38"/>
      <c r="C84" s="33" t="s">
        <v>39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44</v>
      </c>
      <c r="L84" s="39"/>
      <c r="M84" s="267" t="str">
        <f>E21</f>
        <v>Ing. Petr Vopata</v>
      </c>
      <c r="N84" s="267"/>
      <c r="O84" s="267"/>
      <c r="P84" s="267"/>
      <c r="Q84" s="267"/>
      <c r="R84" s="40"/>
      <c r="T84" s="135"/>
      <c r="U84" s="135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5"/>
      <c r="U85" s="135"/>
    </row>
    <row r="86" spans="2:47" s="1" customFormat="1" ht="29.25" customHeight="1">
      <c r="B86" s="38"/>
      <c r="C86" s="318" t="s">
        <v>139</v>
      </c>
      <c r="D86" s="319"/>
      <c r="E86" s="319"/>
      <c r="F86" s="319"/>
      <c r="G86" s="319"/>
      <c r="H86" s="318" t="s">
        <v>140</v>
      </c>
      <c r="I86" s="320"/>
      <c r="J86" s="320"/>
      <c r="K86" s="318" t="s">
        <v>141</v>
      </c>
      <c r="L86" s="319"/>
      <c r="M86" s="318" t="s">
        <v>142</v>
      </c>
      <c r="N86" s="319"/>
      <c r="O86" s="319"/>
      <c r="P86" s="319"/>
      <c r="Q86" s="319"/>
      <c r="R86" s="40"/>
      <c r="T86" s="135"/>
      <c r="U86" s="135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5"/>
      <c r="U87" s="135"/>
    </row>
    <row r="88" spans="2:47" s="1" customFormat="1" ht="29.25" customHeight="1">
      <c r="B88" s="38"/>
      <c r="C88" s="136" t="s">
        <v>143</v>
      </c>
      <c r="D88" s="39"/>
      <c r="E88" s="39"/>
      <c r="F88" s="39"/>
      <c r="G88" s="39"/>
      <c r="H88" s="232">
        <f>W129</f>
        <v>0</v>
      </c>
      <c r="I88" s="311"/>
      <c r="J88" s="311"/>
      <c r="K88" s="232">
        <f>X129</f>
        <v>0</v>
      </c>
      <c r="L88" s="311"/>
      <c r="M88" s="232">
        <f>M129</f>
        <v>0</v>
      </c>
      <c r="N88" s="315"/>
      <c r="O88" s="315"/>
      <c r="P88" s="315"/>
      <c r="Q88" s="315"/>
      <c r="R88" s="40"/>
      <c r="T88" s="135"/>
      <c r="U88" s="135"/>
      <c r="AU88" s="21" t="s">
        <v>144</v>
      </c>
    </row>
    <row r="89" spans="2:47" s="6" customFormat="1" ht="24.9" customHeight="1">
      <c r="B89" s="137"/>
      <c r="C89" s="138"/>
      <c r="D89" s="139" t="s">
        <v>145</v>
      </c>
      <c r="E89" s="138"/>
      <c r="F89" s="138"/>
      <c r="G89" s="138"/>
      <c r="H89" s="285">
        <f>W130</f>
        <v>0</v>
      </c>
      <c r="I89" s="314"/>
      <c r="J89" s="314"/>
      <c r="K89" s="285">
        <f>X130</f>
        <v>0</v>
      </c>
      <c r="L89" s="314"/>
      <c r="M89" s="285">
        <f>M130</f>
        <v>0</v>
      </c>
      <c r="N89" s="314"/>
      <c r="O89" s="314"/>
      <c r="P89" s="314"/>
      <c r="Q89" s="314"/>
      <c r="R89" s="140"/>
      <c r="T89" s="141"/>
      <c r="U89" s="141"/>
    </row>
    <row r="90" spans="2:47" s="7" customFormat="1" ht="19.95" customHeight="1">
      <c r="B90" s="142"/>
      <c r="C90" s="143"/>
      <c r="D90" s="110" t="s">
        <v>146</v>
      </c>
      <c r="E90" s="143"/>
      <c r="F90" s="143"/>
      <c r="G90" s="143"/>
      <c r="H90" s="237">
        <f>W131</f>
        <v>0</v>
      </c>
      <c r="I90" s="317"/>
      <c r="J90" s="317"/>
      <c r="K90" s="237">
        <f>X131</f>
        <v>0</v>
      </c>
      <c r="L90" s="317"/>
      <c r="M90" s="237">
        <f>M131</f>
        <v>0</v>
      </c>
      <c r="N90" s="317"/>
      <c r="O90" s="317"/>
      <c r="P90" s="317"/>
      <c r="Q90" s="317"/>
      <c r="R90" s="144"/>
      <c r="T90" s="145"/>
      <c r="U90" s="145"/>
    </row>
    <row r="91" spans="2:47" s="7" customFormat="1" ht="19.95" customHeight="1">
      <c r="B91" s="142"/>
      <c r="C91" s="143"/>
      <c r="D91" s="110" t="s">
        <v>859</v>
      </c>
      <c r="E91" s="143"/>
      <c r="F91" s="143"/>
      <c r="G91" s="143"/>
      <c r="H91" s="237">
        <f>W136</f>
        <v>0</v>
      </c>
      <c r="I91" s="317"/>
      <c r="J91" s="317"/>
      <c r="K91" s="237">
        <f>X136</f>
        <v>0</v>
      </c>
      <c r="L91" s="317"/>
      <c r="M91" s="237">
        <f>M136</f>
        <v>0</v>
      </c>
      <c r="N91" s="317"/>
      <c r="O91" s="317"/>
      <c r="P91" s="317"/>
      <c r="Q91" s="317"/>
      <c r="R91" s="144"/>
      <c r="T91" s="145"/>
      <c r="U91" s="145"/>
    </row>
    <row r="92" spans="2:47" s="7" customFormat="1" ht="19.95" customHeight="1">
      <c r="B92" s="142"/>
      <c r="C92" s="143"/>
      <c r="D92" s="110" t="s">
        <v>150</v>
      </c>
      <c r="E92" s="143"/>
      <c r="F92" s="143"/>
      <c r="G92" s="143"/>
      <c r="H92" s="237">
        <f>W141</f>
        <v>0</v>
      </c>
      <c r="I92" s="317"/>
      <c r="J92" s="317"/>
      <c r="K92" s="237">
        <f>X141</f>
        <v>0</v>
      </c>
      <c r="L92" s="317"/>
      <c r="M92" s="237">
        <f>M141</f>
        <v>0</v>
      </c>
      <c r="N92" s="317"/>
      <c r="O92" s="317"/>
      <c r="P92" s="317"/>
      <c r="Q92" s="317"/>
      <c r="R92" s="144"/>
      <c r="T92" s="145"/>
      <c r="U92" s="145"/>
    </row>
    <row r="93" spans="2:47" s="7" customFormat="1" ht="19.95" customHeight="1">
      <c r="B93" s="142"/>
      <c r="C93" s="143"/>
      <c r="D93" s="110" t="s">
        <v>473</v>
      </c>
      <c r="E93" s="143"/>
      <c r="F93" s="143"/>
      <c r="G93" s="143"/>
      <c r="H93" s="237">
        <f>W149</f>
        <v>0</v>
      </c>
      <c r="I93" s="317"/>
      <c r="J93" s="317"/>
      <c r="K93" s="237">
        <f>X149</f>
        <v>0</v>
      </c>
      <c r="L93" s="317"/>
      <c r="M93" s="237">
        <f>M149</f>
        <v>0</v>
      </c>
      <c r="N93" s="317"/>
      <c r="O93" s="317"/>
      <c r="P93" s="317"/>
      <c r="Q93" s="317"/>
      <c r="R93" s="144"/>
      <c r="T93" s="145"/>
      <c r="U93" s="145"/>
    </row>
    <row r="94" spans="2:47" s="7" customFormat="1" ht="19.95" customHeight="1">
      <c r="B94" s="142"/>
      <c r="C94" s="143"/>
      <c r="D94" s="110" t="s">
        <v>151</v>
      </c>
      <c r="E94" s="143"/>
      <c r="F94" s="143"/>
      <c r="G94" s="143"/>
      <c r="H94" s="237">
        <f>W161</f>
        <v>0</v>
      </c>
      <c r="I94" s="317"/>
      <c r="J94" s="317"/>
      <c r="K94" s="237">
        <f>X161</f>
        <v>0</v>
      </c>
      <c r="L94" s="317"/>
      <c r="M94" s="237">
        <f>M161</f>
        <v>0</v>
      </c>
      <c r="N94" s="317"/>
      <c r="O94" s="317"/>
      <c r="P94" s="317"/>
      <c r="Q94" s="317"/>
      <c r="R94" s="144"/>
      <c r="T94" s="145"/>
      <c r="U94" s="145"/>
    </row>
    <row r="95" spans="2:47" s="6" customFormat="1" ht="24.9" customHeight="1">
      <c r="B95" s="137"/>
      <c r="C95" s="138"/>
      <c r="D95" s="139" t="s">
        <v>860</v>
      </c>
      <c r="E95" s="138"/>
      <c r="F95" s="138"/>
      <c r="G95" s="138"/>
      <c r="H95" s="285">
        <f>W168</f>
        <v>0</v>
      </c>
      <c r="I95" s="314"/>
      <c r="J95" s="314"/>
      <c r="K95" s="285">
        <f>X168</f>
        <v>0</v>
      </c>
      <c r="L95" s="314"/>
      <c r="M95" s="285">
        <f>M168</f>
        <v>0</v>
      </c>
      <c r="N95" s="314"/>
      <c r="O95" s="314"/>
      <c r="P95" s="314"/>
      <c r="Q95" s="314"/>
      <c r="R95" s="140"/>
      <c r="T95" s="141"/>
      <c r="U95" s="141"/>
    </row>
    <row r="96" spans="2:47" s="7" customFormat="1" ht="19.95" customHeight="1">
      <c r="B96" s="142"/>
      <c r="C96" s="143"/>
      <c r="D96" s="110" t="s">
        <v>861</v>
      </c>
      <c r="E96" s="143"/>
      <c r="F96" s="143"/>
      <c r="G96" s="143"/>
      <c r="H96" s="237">
        <f>W169</f>
        <v>0</v>
      </c>
      <c r="I96" s="317"/>
      <c r="J96" s="317"/>
      <c r="K96" s="237">
        <f>X169</f>
        <v>0</v>
      </c>
      <c r="L96" s="317"/>
      <c r="M96" s="237">
        <f>M169</f>
        <v>0</v>
      </c>
      <c r="N96" s="317"/>
      <c r="O96" s="317"/>
      <c r="P96" s="317"/>
      <c r="Q96" s="317"/>
      <c r="R96" s="144"/>
      <c r="T96" s="145"/>
      <c r="U96" s="145"/>
    </row>
    <row r="97" spans="2:65" s="6" customFormat="1" ht="24.9" customHeight="1">
      <c r="B97" s="137"/>
      <c r="C97" s="138"/>
      <c r="D97" s="139" t="s">
        <v>152</v>
      </c>
      <c r="E97" s="138"/>
      <c r="F97" s="138"/>
      <c r="G97" s="138"/>
      <c r="H97" s="285">
        <f>W186</f>
        <v>0</v>
      </c>
      <c r="I97" s="314"/>
      <c r="J97" s="314"/>
      <c r="K97" s="285">
        <f>X186</f>
        <v>0</v>
      </c>
      <c r="L97" s="314"/>
      <c r="M97" s="285">
        <f>M186</f>
        <v>0</v>
      </c>
      <c r="N97" s="314"/>
      <c r="O97" s="314"/>
      <c r="P97" s="314"/>
      <c r="Q97" s="314"/>
      <c r="R97" s="140"/>
      <c r="T97" s="141"/>
      <c r="U97" s="141"/>
    </row>
    <row r="98" spans="2:65" s="7" customFormat="1" ht="19.95" customHeight="1">
      <c r="B98" s="142"/>
      <c r="C98" s="143"/>
      <c r="D98" s="110" t="s">
        <v>153</v>
      </c>
      <c r="E98" s="143"/>
      <c r="F98" s="143"/>
      <c r="G98" s="143"/>
      <c r="H98" s="237">
        <f>W187</f>
        <v>0</v>
      </c>
      <c r="I98" s="317"/>
      <c r="J98" s="317"/>
      <c r="K98" s="237">
        <f>X187</f>
        <v>0</v>
      </c>
      <c r="L98" s="317"/>
      <c r="M98" s="237">
        <f>M187</f>
        <v>0</v>
      </c>
      <c r="N98" s="317"/>
      <c r="O98" s="317"/>
      <c r="P98" s="317"/>
      <c r="Q98" s="317"/>
      <c r="R98" s="144"/>
      <c r="T98" s="145"/>
      <c r="U98" s="145"/>
    </row>
    <row r="99" spans="2:65" s="7" customFormat="1" ht="19.95" customHeight="1">
      <c r="B99" s="142"/>
      <c r="C99" s="143"/>
      <c r="D99" s="110" t="s">
        <v>154</v>
      </c>
      <c r="E99" s="143"/>
      <c r="F99" s="143"/>
      <c r="G99" s="143"/>
      <c r="H99" s="237">
        <f>W192</f>
        <v>0</v>
      </c>
      <c r="I99" s="317"/>
      <c r="J99" s="317"/>
      <c r="K99" s="237">
        <f>X192</f>
        <v>0</v>
      </c>
      <c r="L99" s="317"/>
      <c r="M99" s="237">
        <f>M192</f>
        <v>0</v>
      </c>
      <c r="N99" s="317"/>
      <c r="O99" s="317"/>
      <c r="P99" s="317"/>
      <c r="Q99" s="317"/>
      <c r="R99" s="144"/>
      <c r="T99" s="145"/>
      <c r="U99" s="145"/>
    </row>
    <row r="100" spans="2:65" s="7" customFormat="1" ht="19.95" customHeight="1">
      <c r="B100" s="142"/>
      <c r="C100" s="143"/>
      <c r="D100" s="110" t="s">
        <v>155</v>
      </c>
      <c r="E100" s="143"/>
      <c r="F100" s="143"/>
      <c r="G100" s="143"/>
      <c r="H100" s="237">
        <f>W195</f>
        <v>0</v>
      </c>
      <c r="I100" s="317"/>
      <c r="J100" s="317"/>
      <c r="K100" s="237">
        <f>X195</f>
        <v>0</v>
      </c>
      <c r="L100" s="317"/>
      <c r="M100" s="237">
        <f>M195</f>
        <v>0</v>
      </c>
      <c r="N100" s="317"/>
      <c r="O100" s="317"/>
      <c r="P100" s="317"/>
      <c r="Q100" s="317"/>
      <c r="R100" s="144"/>
      <c r="T100" s="145"/>
      <c r="U100" s="145"/>
    </row>
    <row r="101" spans="2:65" s="7" customFormat="1" ht="19.95" customHeight="1">
      <c r="B101" s="142"/>
      <c r="C101" s="143"/>
      <c r="D101" s="110" t="s">
        <v>156</v>
      </c>
      <c r="E101" s="143"/>
      <c r="F101" s="143"/>
      <c r="G101" s="143"/>
      <c r="H101" s="237">
        <f>W199</f>
        <v>0</v>
      </c>
      <c r="I101" s="317"/>
      <c r="J101" s="317"/>
      <c r="K101" s="237">
        <f>X199</f>
        <v>0</v>
      </c>
      <c r="L101" s="317"/>
      <c r="M101" s="237">
        <f>M199</f>
        <v>0</v>
      </c>
      <c r="N101" s="317"/>
      <c r="O101" s="317"/>
      <c r="P101" s="317"/>
      <c r="Q101" s="317"/>
      <c r="R101" s="144"/>
      <c r="T101" s="145"/>
      <c r="U101" s="145"/>
    </row>
    <row r="102" spans="2:65" s="6" customFormat="1" ht="21.75" customHeight="1">
      <c r="B102" s="137"/>
      <c r="C102" s="138"/>
      <c r="D102" s="139" t="s">
        <v>157</v>
      </c>
      <c r="E102" s="138"/>
      <c r="F102" s="138"/>
      <c r="G102" s="138"/>
      <c r="H102" s="284">
        <f>W206</f>
        <v>0</v>
      </c>
      <c r="I102" s="314"/>
      <c r="J102" s="314"/>
      <c r="K102" s="284">
        <f>X206</f>
        <v>0</v>
      </c>
      <c r="L102" s="314"/>
      <c r="M102" s="284">
        <f>M206</f>
        <v>0</v>
      </c>
      <c r="N102" s="314"/>
      <c r="O102" s="314"/>
      <c r="P102" s="314"/>
      <c r="Q102" s="314"/>
      <c r="R102" s="140"/>
      <c r="T102" s="141"/>
      <c r="U102" s="141"/>
    </row>
    <row r="103" spans="2:65" s="1" customFormat="1" ht="21.75" customHeight="1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40"/>
      <c r="T103" s="135"/>
      <c r="U103" s="135"/>
    </row>
    <row r="104" spans="2:65" s="1" customFormat="1" ht="29.25" customHeight="1">
      <c r="B104" s="38"/>
      <c r="C104" s="136" t="s">
        <v>158</v>
      </c>
      <c r="D104" s="39"/>
      <c r="E104" s="39"/>
      <c r="F104" s="39"/>
      <c r="G104" s="39"/>
      <c r="H104" s="39"/>
      <c r="I104" s="39"/>
      <c r="J104" s="39"/>
      <c r="K104" s="39"/>
      <c r="L104" s="39"/>
      <c r="M104" s="315">
        <f>ROUND(M105+M106+M107+M108+M109+M110,2)</f>
        <v>0</v>
      </c>
      <c r="N104" s="316"/>
      <c r="O104" s="316"/>
      <c r="P104" s="316"/>
      <c r="Q104" s="316"/>
      <c r="R104" s="40"/>
      <c r="T104" s="146"/>
      <c r="U104" s="147" t="s">
        <v>52</v>
      </c>
    </row>
    <row r="105" spans="2:65" s="1" customFormat="1" ht="18" customHeight="1">
      <c r="B105" s="38"/>
      <c r="C105" s="39"/>
      <c r="D105" s="234" t="s">
        <v>159</v>
      </c>
      <c r="E105" s="235"/>
      <c r="F105" s="235"/>
      <c r="G105" s="235"/>
      <c r="H105" s="235"/>
      <c r="I105" s="39"/>
      <c r="J105" s="39"/>
      <c r="K105" s="39"/>
      <c r="L105" s="39"/>
      <c r="M105" s="236">
        <f>ROUND(M88*T105,2)</f>
        <v>0</v>
      </c>
      <c r="N105" s="237"/>
      <c r="O105" s="237"/>
      <c r="P105" s="237"/>
      <c r="Q105" s="237"/>
      <c r="R105" s="40"/>
      <c r="S105" s="148"/>
      <c r="T105" s="149"/>
      <c r="U105" s="150" t="s">
        <v>53</v>
      </c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2" t="s">
        <v>160</v>
      </c>
      <c r="AZ105" s="151"/>
      <c r="BA105" s="151"/>
      <c r="BB105" s="151"/>
      <c r="BC105" s="151"/>
      <c r="BD105" s="151"/>
      <c r="BE105" s="153">
        <f t="shared" ref="BE105:BE110" si="0">IF(U105="základní",M105,0)</f>
        <v>0</v>
      </c>
      <c r="BF105" s="153">
        <f t="shared" ref="BF105:BF110" si="1">IF(U105="snížená",M105,0)</f>
        <v>0</v>
      </c>
      <c r="BG105" s="153">
        <f t="shared" ref="BG105:BG110" si="2">IF(U105="zákl. přenesená",M105,0)</f>
        <v>0</v>
      </c>
      <c r="BH105" s="153">
        <f t="shared" ref="BH105:BH110" si="3">IF(U105="sníž. přenesená",M105,0)</f>
        <v>0</v>
      </c>
      <c r="BI105" s="153">
        <f t="shared" ref="BI105:BI110" si="4">IF(U105="nulová",M105,0)</f>
        <v>0</v>
      </c>
      <c r="BJ105" s="152" t="s">
        <v>27</v>
      </c>
      <c r="BK105" s="151"/>
      <c r="BL105" s="151"/>
      <c r="BM105" s="151"/>
    </row>
    <row r="106" spans="2:65" s="1" customFormat="1" ht="18" customHeight="1">
      <c r="B106" s="38"/>
      <c r="C106" s="39"/>
      <c r="D106" s="234" t="s">
        <v>161</v>
      </c>
      <c r="E106" s="235"/>
      <c r="F106" s="235"/>
      <c r="G106" s="235"/>
      <c r="H106" s="235"/>
      <c r="I106" s="39"/>
      <c r="J106" s="39"/>
      <c r="K106" s="39"/>
      <c r="L106" s="39"/>
      <c r="M106" s="236">
        <f>ROUND(M88*T106,2)</f>
        <v>0</v>
      </c>
      <c r="N106" s="237"/>
      <c r="O106" s="237"/>
      <c r="P106" s="237"/>
      <c r="Q106" s="237"/>
      <c r="R106" s="40"/>
      <c r="S106" s="148"/>
      <c r="T106" s="149"/>
      <c r="U106" s="150" t="s">
        <v>53</v>
      </c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2" t="s">
        <v>160</v>
      </c>
      <c r="AZ106" s="151"/>
      <c r="BA106" s="151"/>
      <c r="BB106" s="151"/>
      <c r="BC106" s="151"/>
      <c r="BD106" s="151"/>
      <c r="BE106" s="153">
        <f t="shared" si="0"/>
        <v>0</v>
      </c>
      <c r="BF106" s="153">
        <f t="shared" si="1"/>
        <v>0</v>
      </c>
      <c r="BG106" s="153">
        <f t="shared" si="2"/>
        <v>0</v>
      </c>
      <c r="BH106" s="153">
        <f t="shared" si="3"/>
        <v>0</v>
      </c>
      <c r="BI106" s="153">
        <f t="shared" si="4"/>
        <v>0</v>
      </c>
      <c r="BJ106" s="152" t="s">
        <v>27</v>
      </c>
      <c r="BK106" s="151"/>
      <c r="BL106" s="151"/>
      <c r="BM106" s="151"/>
    </row>
    <row r="107" spans="2:65" s="1" customFormat="1" ht="18" customHeight="1">
      <c r="B107" s="38"/>
      <c r="C107" s="39"/>
      <c r="D107" s="234" t="s">
        <v>162</v>
      </c>
      <c r="E107" s="235"/>
      <c r="F107" s="235"/>
      <c r="G107" s="235"/>
      <c r="H107" s="235"/>
      <c r="I107" s="39"/>
      <c r="J107" s="39"/>
      <c r="K107" s="39"/>
      <c r="L107" s="39"/>
      <c r="M107" s="236">
        <f>ROUND(M88*T107,2)</f>
        <v>0</v>
      </c>
      <c r="N107" s="237"/>
      <c r="O107" s="237"/>
      <c r="P107" s="237"/>
      <c r="Q107" s="237"/>
      <c r="R107" s="40"/>
      <c r="S107" s="148"/>
      <c r="T107" s="149"/>
      <c r="U107" s="150" t="s">
        <v>53</v>
      </c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2" t="s">
        <v>160</v>
      </c>
      <c r="AZ107" s="151"/>
      <c r="BA107" s="151"/>
      <c r="BB107" s="151"/>
      <c r="BC107" s="151"/>
      <c r="BD107" s="151"/>
      <c r="BE107" s="153">
        <f t="shared" si="0"/>
        <v>0</v>
      </c>
      <c r="BF107" s="153">
        <f t="shared" si="1"/>
        <v>0</v>
      </c>
      <c r="BG107" s="153">
        <f t="shared" si="2"/>
        <v>0</v>
      </c>
      <c r="BH107" s="153">
        <f t="shared" si="3"/>
        <v>0</v>
      </c>
      <c r="BI107" s="153">
        <f t="shared" si="4"/>
        <v>0</v>
      </c>
      <c r="BJ107" s="152" t="s">
        <v>27</v>
      </c>
      <c r="BK107" s="151"/>
      <c r="BL107" s="151"/>
      <c r="BM107" s="151"/>
    </row>
    <row r="108" spans="2:65" s="1" customFormat="1" ht="18" customHeight="1">
      <c r="B108" s="38"/>
      <c r="C108" s="39"/>
      <c r="D108" s="234" t="s">
        <v>163</v>
      </c>
      <c r="E108" s="235"/>
      <c r="F108" s="235"/>
      <c r="G108" s="235"/>
      <c r="H108" s="235"/>
      <c r="I108" s="39"/>
      <c r="J108" s="39"/>
      <c r="K108" s="39"/>
      <c r="L108" s="39"/>
      <c r="M108" s="236">
        <f>ROUND(M88*T108,2)</f>
        <v>0</v>
      </c>
      <c r="N108" s="237"/>
      <c r="O108" s="237"/>
      <c r="P108" s="237"/>
      <c r="Q108" s="237"/>
      <c r="R108" s="40"/>
      <c r="S108" s="148"/>
      <c r="T108" s="149"/>
      <c r="U108" s="150" t="s">
        <v>53</v>
      </c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2" t="s">
        <v>160</v>
      </c>
      <c r="AZ108" s="151"/>
      <c r="BA108" s="151"/>
      <c r="BB108" s="151"/>
      <c r="BC108" s="151"/>
      <c r="BD108" s="151"/>
      <c r="BE108" s="153">
        <f t="shared" si="0"/>
        <v>0</v>
      </c>
      <c r="BF108" s="153">
        <f t="shared" si="1"/>
        <v>0</v>
      </c>
      <c r="BG108" s="153">
        <f t="shared" si="2"/>
        <v>0</v>
      </c>
      <c r="BH108" s="153">
        <f t="shared" si="3"/>
        <v>0</v>
      </c>
      <c r="BI108" s="153">
        <f t="shared" si="4"/>
        <v>0</v>
      </c>
      <c r="BJ108" s="152" t="s">
        <v>27</v>
      </c>
      <c r="BK108" s="151"/>
      <c r="BL108" s="151"/>
      <c r="BM108" s="151"/>
    </row>
    <row r="109" spans="2:65" s="1" customFormat="1" ht="18" customHeight="1">
      <c r="B109" s="38"/>
      <c r="C109" s="39"/>
      <c r="D109" s="234" t="s">
        <v>164</v>
      </c>
      <c r="E109" s="235"/>
      <c r="F109" s="235"/>
      <c r="G109" s="235"/>
      <c r="H109" s="235"/>
      <c r="I109" s="39"/>
      <c r="J109" s="39"/>
      <c r="K109" s="39"/>
      <c r="L109" s="39"/>
      <c r="M109" s="236">
        <f>ROUND(M88*T109,2)</f>
        <v>0</v>
      </c>
      <c r="N109" s="237"/>
      <c r="O109" s="237"/>
      <c r="P109" s="237"/>
      <c r="Q109" s="237"/>
      <c r="R109" s="40"/>
      <c r="S109" s="148"/>
      <c r="T109" s="149"/>
      <c r="U109" s="150" t="s">
        <v>53</v>
      </c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2" t="s">
        <v>160</v>
      </c>
      <c r="AZ109" s="151"/>
      <c r="BA109" s="151"/>
      <c r="BB109" s="151"/>
      <c r="BC109" s="151"/>
      <c r="BD109" s="151"/>
      <c r="BE109" s="153">
        <f t="shared" si="0"/>
        <v>0</v>
      </c>
      <c r="BF109" s="153">
        <f t="shared" si="1"/>
        <v>0</v>
      </c>
      <c r="BG109" s="153">
        <f t="shared" si="2"/>
        <v>0</v>
      </c>
      <c r="BH109" s="153">
        <f t="shared" si="3"/>
        <v>0</v>
      </c>
      <c r="BI109" s="153">
        <f t="shared" si="4"/>
        <v>0</v>
      </c>
      <c r="BJ109" s="152" t="s">
        <v>27</v>
      </c>
      <c r="BK109" s="151"/>
      <c r="BL109" s="151"/>
      <c r="BM109" s="151"/>
    </row>
    <row r="110" spans="2:65" s="1" customFormat="1" ht="18" customHeight="1">
      <c r="B110" s="38"/>
      <c r="C110" s="39"/>
      <c r="D110" s="110" t="s">
        <v>165</v>
      </c>
      <c r="E110" s="39"/>
      <c r="F110" s="39"/>
      <c r="G110" s="39"/>
      <c r="H110" s="39"/>
      <c r="I110" s="39"/>
      <c r="J110" s="39"/>
      <c r="K110" s="39"/>
      <c r="L110" s="39"/>
      <c r="M110" s="236">
        <f>ROUND(M88*T110,2)</f>
        <v>0</v>
      </c>
      <c r="N110" s="237"/>
      <c r="O110" s="237"/>
      <c r="P110" s="237"/>
      <c r="Q110" s="237"/>
      <c r="R110" s="40"/>
      <c r="S110" s="148"/>
      <c r="T110" s="154"/>
      <c r="U110" s="155" t="s">
        <v>53</v>
      </c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2" t="s">
        <v>166</v>
      </c>
      <c r="AZ110" s="151"/>
      <c r="BA110" s="151"/>
      <c r="BB110" s="151"/>
      <c r="BC110" s="151"/>
      <c r="BD110" s="151"/>
      <c r="BE110" s="153">
        <f t="shared" si="0"/>
        <v>0</v>
      </c>
      <c r="BF110" s="153">
        <f t="shared" si="1"/>
        <v>0</v>
      </c>
      <c r="BG110" s="153">
        <f t="shared" si="2"/>
        <v>0</v>
      </c>
      <c r="BH110" s="153">
        <f t="shared" si="3"/>
        <v>0</v>
      </c>
      <c r="BI110" s="153">
        <f t="shared" si="4"/>
        <v>0</v>
      </c>
      <c r="BJ110" s="152" t="s">
        <v>27</v>
      </c>
      <c r="BK110" s="151"/>
      <c r="BL110" s="151"/>
      <c r="BM110" s="151"/>
    </row>
    <row r="111" spans="2:65" s="1" customForma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  <c r="T111" s="135"/>
      <c r="U111" s="135"/>
    </row>
    <row r="112" spans="2:65" s="1" customFormat="1" ht="29.25" customHeight="1">
      <c r="B112" s="38"/>
      <c r="C112" s="121" t="s">
        <v>122</v>
      </c>
      <c r="D112" s="122"/>
      <c r="E112" s="122"/>
      <c r="F112" s="122"/>
      <c r="G112" s="122"/>
      <c r="H112" s="122"/>
      <c r="I112" s="122"/>
      <c r="J112" s="122"/>
      <c r="K112" s="122"/>
      <c r="L112" s="233">
        <f>ROUND(SUM(M88+M104),2)</f>
        <v>0</v>
      </c>
      <c r="M112" s="233"/>
      <c r="N112" s="233"/>
      <c r="O112" s="233"/>
      <c r="P112" s="233"/>
      <c r="Q112" s="233"/>
      <c r="R112" s="40"/>
      <c r="T112" s="135"/>
      <c r="U112" s="135"/>
    </row>
    <row r="113" spans="2:30" s="1" customFormat="1" ht="6.9" customHeight="1">
      <c r="B113" s="62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4"/>
      <c r="T113" s="135"/>
      <c r="U113" s="135"/>
    </row>
    <row r="117" spans="2:30" s="1" customFormat="1" ht="6.9" customHeight="1"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7"/>
    </row>
    <row r="118" spans="2:30" s="1" customFormat="1" ht="36.9" customHeight="1">
      <c r="B118" s="38"/>
      <c r="C118" s="256" t="s">
        <v>167</v>
      </c>
      <c r="D118" s="311"/>
      <c r="E118" s="311"/>
      <c r="F118" s="311"/>
      <c r="G118" s="311"/>
      <c r="H118" s="311"/>
      <c r="I118" s="311"/>
      <c r="J118" s="311"/>
      <c r="K118" s="311"/>
      <c r="L118" s="311"/>
      <c r="M118" s="311"/>
      <c r="N118" s="311"/>
      <c r="O118" s="311"/>
      <c r="P118" s="311"/>
      <c r="Q118" s="311"/>
      <c r="R118" s="40"/>
    </row>
    <row r="119" spans="2:30" s="1" customFormat="1" ht="6.9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30" s="1" customFormat="1" ht="30" customHeight="1">
      <c r="B120" s="38"/>
      <c r="C120" s="33" t="s">
        <v>20</v>
      </c>
      <c r="D120" s="39"/>
      <c r="E120" s="39"/>
      <c r="F120" s="312" t="str">
        <f>F6</f>
        <v>Rekonstrukce turistického chodníku ,,Růžová hora - Sněžka´´</v>
      </c>
      <c r="G120" s="313"/>
      <c r="H120" s="313"/>
      <c r="I120" s="313"/>
      <c r="J120" s="313"/>
      <c r="K120" s="313"/>
      <c r="L120" s="313"/>
      <c r="M120" s="313"/>
      <c r="N120" s="313"/>
      <c r="O120" s="313"/>
      <c r="P120" s="313"/>
      <c r="Q120" s="39"/>
      <c r="R120" s="40"/>
    </row>
    <row r="121" spans="2:30" s="1" customFormat="1" ht="36.9" customHeight="1">
      <c r="B121" s="38"/>
      <c r="C121" s="72" t="s">
        <v>130</v>
      </c>
      <c r="D121" s="39"/>
      <c r="E121" s="39"/>
      <c r="F121" s="258" t="str">
        <f>F7</f>
        <v>15-02-6 - Řetězové zábradlí</v>
      </c>
      <c r="G121" s="311"/>
      <c r="H121" s="311"/>
      <c r="I121" s="311"/>
      <c r="J121" s="311"/>
      <c r="K121" s="311"/>
      <c r="L121" s="311"/>
      <c r="M121" s="311"/>
      <c r="N121" s="311"/>
      <c r="O121" s="311"/>
      <c r="P121" s="311"/>
      <c r="Q121" s="39"/>
      <c r="R121" s="40"/>
    </row>
    <row r="122" spans="2:30" s="1" customFormat="1" ht="6.9" customHeight="1"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40"/>
    </row>
    <row r="123" spans="2:30" s="1" customFormat="1" ht="18" customHeight="1">
      <c r="B123" s="38"/>
      <c r="C123" s="33" t="s">
        <v>28</v>
      </c>
      <c r="D123" s="39"/>
      <c r="E123" s="39"/>
      <c r="F123" s="31" t="str">
        <f>F9</f>
        <v>k.ú. Hor.Malá Úpa a Pec pod Sn.</v>
      </c>
      <c r="G123" s="39"/>
      <c r="H123" s="39"/>
      <c r="I123" s="39"/>
      <c r="J123" s="39"/>
      <c r="K123" s="33" t="s">
        <v>30</v>
      </c>
      <c r="L123" s="39"/>
      <c r="M123" s="308" t="str">
        <f>IF(O9="","",O9)</f>
        <v>13. 8. 2017</v>
      </c>
      <c r="N123" s="308"/>
      <c r="O123" s="308"/>
      <c r="P123" s="308"/>
      <c r="Q123" s="39"/>
      <c r="R123" s="40"/>
    </row>
    <row r="124" spans="2:30" s="1" customFormat="1" ht="6.9" customHeight="1"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40"/>
    </row>
    <row r="125" spans="2:30" s="1" customFormat="1" ht="13.2">
      <c r="B125" s="38"/>
      <c r="C125" s="33" t="s">
        <v>34</v>
      </c>
      <c r="D125" s="39"/>
      <c r="E125" s="39"/>
      <c r="F125" s="31" t="str">
        <f>E12</f>
        <v>Správa Krkonošského národního parku Vrchlabí</v>
      </c>
      <c r="G125" s="39"/>
      <c r="H125" s="39"/>
      <c r="I125" s="39"/>
      <c r="J125" s="39"/>
      <c r="K125" s="33" t="s">
        <v>41</v>
      </c>
      <c r="L125" s="39"/>
      <c r="M125" s="267" t="str">
        <f>E18</f>
        <v>Ing. Petr Vopata - PROLIS</v>
      </c>
      <c r="N125" s="267"/>
      <c r="O125" s="267"/>
      <c r="P125" s="267"/>
      <c r="Q125" s="267"/>
      <c r="R125" s="40"/>
    </row>
    <row r="126" spans="2:30" s="1" customFormat="1" ht="14.4" customHeight="1">
      <c r="B126" s="38"/>
      <c r="C126" s="33" t="s">
        <v>39</v>
      </c>
      <c r="D126" s="39"/>
      <c r="E126" s="39"/>
      <c r="F126" s="31" t="str">
        <f>IF(E15="","",E15)</f>
        <v>Vyplň údaj</v>
      </c>
      <c r="G126" s="39"/>
      <c r="H126" s="39"/>
      <c r="I126" s="39"/>
      <c r="J126" s="39"/>
      <c r="K126" s="33" t="s">
        <v>44</v>
      </c>
      <c r="L126" s="39"/>
      <c r="M126" s="267" t="str">
        <f>E21</f>
        <v>Ing. Petr Vopata</v>
      </c>
      <c r="N126" s="267"/>
      <c r="O126" s="267"/>
      <c r="P126" s="267"/>
      <c r="Q126" s="267"/>
      <c r="R126" s="40"/>
    </row>
    <row r="127" spans="2:30" s="1" customFormat="1" ht="10.35" customHeight="1"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40"/>
    </row>
    <row r="128" spans="2:30" s="8" customFormat="1" ht="29.25" customHeight="1">
      <c r="B128" s="156"/>
      <c r="C128" s="157" t="s">
        <v>168</v>
      </c>
      <c r="D128" s="158" t="s">
        <v>169</v>
      </c>
      <c r="E128" s="158" t="s">
        <v>70</v>
      </c>
      <c r="F128" s="309" t="s">
        <v>170</v>
      </c>
      <c r="G128" s="309"/>
      <c r="H128" s="309"/>
      <c r="I128" s="309"/>
      <c r="J128" s="158" t="s">
        <v>137</v>
      </c>
      <c r="K128" s="158" t="s">
        <v>171</v>
      </c>
      <c r="L128" s="158" t="s">
        <v>172</v>
      </c>
      <c r="M128" s="309" t="s">
        <v>173</v>
      </c>
      <c r="N128" s="309"/>
      <c r="O128" s="309"/>
      <c r="P128" s="309" t="s">
        <v>142</v>
      </c>
      <c r="Q128" s="310"/>
      <c r="R128" s="159"/>
      <c r="T128" s="83" t="s">
        <v>174</v>
      </c>
      <c r="U128" s="84" t="s">
        <v>52</v>
      </c>
      <c r="V128" s="84" t="s">
        <v>175</v>
      </c>
      <c r="W128" s="84" t="s">
        <v>176</v>
      </c>
      <c r="X128" s="84" t="s">
        <v>177</v>
      </c>
      <c r="Y128" s="84" t="s">
        <v>178</v>
      </c>
      <c r="Z128" s="84" t="s">
        <v>179</v>
      </c>
      <c r="AA128" s="84" t="s">
        <v>180</v>
      </c>
      <c r="AB128" s="84" t="s">
        <v>181</v>
      </c>
      <c r="AC128" s="84" t="s">
        <v>182</v>
      </c>
      <c r="AD128" s="85" t="s">
        <v>183</v>
      </c>
    </row>
    <row r="129" spans="2:65" s="1" customFormat="1" ht="29.25" customHeight="1">
      <c r="B129" s="38"/>
      <c r="C129" s="87" t="s">
        <v>132</v>
      </c>
      <c r="D129" s="39"/>
      <c r="E129" s="39"/>
      <c r="F129" s="39"/>
      <c r="G129" s="39"/>
      <c r="H129" s="39"/>
      <c r="I129" s="39"/>
      <c r="J129" s="39"/>
      <c r="K129" s="39"/>
      <c r="L129" s="39"/>
      <c r="M129" s="282">
        <f>BK129</f>
        <v>0</v>
      </c>
      <c r="N129" s="283"/>
      <c r="O129" s="283"/>
      <c r="P129" s="283"/>
      <c r="Q129" s="283"/>
      <c r="R129" s="40"/>
      <c r="T129" s="86"/>
      <c r="U129" s="54"/>
      <c r="V129" s="54"/>
      <c r="W129" s="160">
        <f>W130+W168+W186+W206</f>
        <v>0</v>
      </c>
      <c r="X129" s="160">
        <f>X130+X168+X186+X206</f>
        <v>0</v>
      </c>
      <c r="Y129" s="54"/>
      <c r="Z129" s="161">
        <f>Z130+Z168+Z186+Z206</f>
        <v>0</v>
      </c>
      <c r="AA129" s="54"/>
      <c r="AB129" s="161">
        <f>AB130+AB168+AB186+AB206</f>
        <v>45.256337219999992</v>
      </c>
      <c r="AC129" s="54"/>
      <c r="AD129" s="162">
        <f>AD130+AD168+AD186+AD206</f>
        <v>2.0466600000000001</v>
      </c>
      <c r="AT129" s="21" t="s">
        <v>89</v>
      </c>
      <c r="AU129" s="21" t="s">
        <v>144</v>
      </c>
      <c r="BK129" s="163">
        <f>BK130+BK168+BK186+BK206</f>
        <v>0</v>
      </c>
    </row>
    <row r="130" spans="2:65" s="9" customFormat="1" ht="37.35" customHeight="1">
      <c r="B130" s="164"/>
      <c r="C130" s="165"/>
      <c r="D130" s="166" t="s">
        <v>145</v>
      </c>
      <c r="E130" s="166"/>
      <c r="F130" s="166"/>
      <c r="G130" s="166"/>
      <c r="H130" s="166"/>
      <c r="I130" s="166"/>
      <c r="J130" s="166"/>
      <c r="K130" s="166"/>
      <c r="L130" s="166"/>
      <c r="M130" s="284">
        <f>BK130</f>
        <v>0</v>
      </c>
      <c r="N130" s="285"/>
      <c r="O130" s="285"/>
      <c r="P130" s="285"/>
      <c r="Q130" s="285"/>
      <c r="R130" s="167"/>
      <c r="T130" s="168"/>
      <c r="U130" s="165"/>
      <c r="V130" s="165"/>
      <c r="W130" s="169">
        <f>W131+W136+W141+W149+W161</f>
        <v>0</v>
      </c>
      <c r="X130" s="169">
        <f>X131+X136+X141+X149+X161</f>
        <v>0</v>
      </c>
      <c r="Y130" s="165"/>
      <c r="Z130" s="170">
        <f>Z131+Z136+Z141+Z149+Z161</f>
        <v>0</v>
      </c>
      <c r="AA130" s="165"/>
      <c r="AB130" s="170">
        <f>AB131+AB136+AB141+AB149+AB161</f>
        <v>43.474066419999993</v>
      </c>
      <c r="AC130" s="165"/>
      <c r="AD130" s="171">
        <f>AD131+AD136+AD141+AD149+AD161</f>
        <v>2.0466600000000001</v>
      </c>
      <c r="AR130" s="172" t="s">
        <v>27</v>
      </c>
      <c r="AT130" s="173" t="s">
        <v>89</v>
      </c>
      <c r="AU130" s="173" t="s">
        <v>90</v>
      </c>
      <c r="AY130" s="172" t="s">
        <v>184</v>
      </c>
      <c r="BK130" s="174">
        <f>BK131+BK136+BK141+BK149+BK161</f>
        <v>0</v>
      </c>
    </row>
    <row r="131" spans="2:65" s="9" customFormat="1" ht="19.95" customHeight="1">
      <c r="B131" s="164"/>
      <c r="C131" s="165"/>
      <c r="D131" s="175" t="s">
        <v>146</v>
      </c>
      <c r="E131" s="175"/>
      <c r="F131" s="175"/>
      <c r="G131" s="175"/>
      <c r="H131" s="175"/>
      <c r="I131" s="175"/>
      <c r="J131" s="175"/>
      <c r="K131" s="175"/>
      <c r="L131" s="175"/>
      <c r="M131" s="286">
        <f>BK131</f>
        <v>0</v>
      </c>
      <c r="N131" s="287"/>
      <c r="O131" s="287"/>
      <c r="P131" s="287"/>
      <c r="Q131" s="287"/>
      <c r="R131" s="167"/>
      <c r="T131" s="168"/>
      <c r="U131" s="165"/>
      <c r="V131" s="165"/>
      <c r="W131" s="169">
        <f>SUM(W132:W135)</f>
        <v>0</v>
      </c>
      <c r="X131" s="169">
        <f>SUM(X132:X135)</f>
        <v>0</v>
      </c>
      <c r="Y131" s="165"/>
      <c r="Z131" s="170">
        <f>SUM(Z132:Z135)</f>
        <v>0</v>
      </c>
      <c r="AA131" s="165"/>
      <c r="AB131" s="170">
        <f>SUM(AB132:AB135)</f>
        <v>0</v>
      </c>
      <c r="AC131" s="165"/>
      <c r="AD131" s="171">
        <f>SUM(AD132:AD135)</f>
        <v>0</v>
      </c>
      <c r="AR131" s="172" t="s">
        <v>27</v>
      </c>
      <c r="AT131" s="173" t="s">
        <v>89</v>
      </c>
      <c r="AU131" s="173" t="s">
        <v>27</v>
      </c>
      <c r="AY131" s="172" t="s">
        <v>184</v>
      </c>
      <c r="BK131" s="174">
        <f>SUM(BK132:BK135)</f>
        <v>0</v>
      </c>
    </row>
    <row r="132" spans="2:65" s="1" customFormat="1" ht="31.5" customHeight="1">
      <c r="B132" s="38"/>
      <c r="C132" s="176" t="s">
        <v>27</v>
      </c>
      <c r="D132" s="176" t="s">
        <v>185</v>
      </c>
      <c r="E132" s="177" t="s">
        <v>862</v>
      </c>
      <c r="F132" s="298" t="s">
        <v>863</v>
      </c>
      <c r="G132" s="298"/>
      <c r="H132" s="298"/>
      <c r="I132" s="298"/>
      <c r="J132" s="178" t="s">
        <v>200</v>
      </c>
      <c r="K132" s="179">
        <v>24.15</v>
      </c>
      <c r="L132" s="180">
        <v>0</v>
      </c>
      <c r="M132" s="299">
        <v>0</v>
      </c>
      <c r="N132" s="300"/>
      <c r="O132" s="300"/>
      <c r="P132" s="279">
        <f>ROUND(V132*K132,2)</f>
        <v>0</v>
      </c>
      <c r="Q132" s="279"/>
      <c r="R132" s="40"/>
      <c r="T132" s="181" t="s">
        <v>26</v>
      </c>
      <c r="U132" s="47" t="s">
        <v>53</v>
      </c>
      <c r="V132" s="127">
        <f>L132+M132</f>
        <v>0</v>
      </c>
      <c r="W132" s="127">
        <f>ROUND(L132*K132,2)</f>
        <v>0</v>
      </c>
      <c r="X132" s="127">
        <f>ROUND(M132*K132,2)</f>
        <v>0</v>
      </c>
      <c r="Y132" s="39"/>
      <c r="Z132" s="182">
        <f>Y132*K132</f>
        <v>0</v>
      </c>
      <c r="AA132" s="182">
        <v>0</v>
      </c>
      <c r="AB132" s="182">
        <f>AA132*K132</f>
        <v>0</v>
      </c>
      <c r="AC132" s="182">
        <v>0</v>
      </c>
      <c r="AD132" s="183">
        <f>AC132*K132</f>
        <v>0</v>
      </c>
      <c r="AR132" s="21" t="s">
        <v>189</v>
      </c>
      <c r="AT132" s="21" t="s">
        <v>185</v>
      </c>
      <c r="AU132" s="21" t="s">
        <v>128</v>
      </c>
      <c r="AY132" s="21" t="s">
        <v>184</v>
      </c>
      <c r="BE132" s="114">
        <f>IF(U132="základní",P132,0)</f>
        <v>0</v>
      </c>
      <c r="BF132" s="114">
        <f>IF(U132="snížená",P132,0)</f>
        <v>0</v>
      </c>
      <c r="BG132" s="114">
        <f>IF(U132="zákl. přenesená",P132,0)</f>
        <v>0</v>
      </c>
      <c r="BH132" s="114">
        <f>IF(U132="sníž. přenesená",P132,0)</f>
        <v>0</v>
      </c>
      <c r="BI132" s="114">
        <f>IF(U132="nulová",P132,0)</f>
        <v>0</v>
      </c>
      <c r="BJ132" s="21" t="s">
        <v>27</v>
      </c>
      <c r="BK132" s="114">
        <f>ROUND(V132*K132,2)</f>
        <v>0</v>
      </c>
      <c r="BL132" s="21" t="s">
        <v>189</v>
      </c>
      <c r="BM132" s="21" t="s">
        <v>864</v>
      </c>
    </row>
    <row r="133" spans="2:65" s="10" customFormat="1" ht="31.5" customHeight="1">
      <c r="B133" s="184"/>
      <c r="C133" s="185"/>
      <c r="D133" s="185"/>
      <c r="E133" s="186" t="s">
        <v>26</v>
      </c>
      <c r="F133" s="301" t="s">
        <v>865</v>
      </c>
      <c r="G133" s="302"/>
      <c r="H133" s="302"/>
      <c r="I133" s="302"/>
      <c r="J133" s="185"/>
      <c r="K133" s="187">
        <v>24.15</v>
      </c>
      <c r="L133" s="185"/>
      <c r="M133" s="185"/>
      <c r="N133" s="185"/>
      <c r="O133" s="185"/>
      <c r="P133" s="185"/>
      <c r="Q133" s="185"/>
      <c r="R133" s="188"/>
      <c r="T133" s="189"/>
      <c r="U133" s="185"/>
      <c r="V133" s="185"/>
      <c r="W133" s="185"/>
      <c r="X133" s="185"/>
      <c r="Y133" s="185"/>
      <c r="Z133" s="185"/>
      <c r="AA133" s="185"/>
      <c r="AB133" s="185"/>
      <c r="AC133" s="185"/>
      <c r="AD133" s="190"/>
      <c r="AT133" s="191" t="s">
        <v>192</v>
      </c>
      <c r="AU133" s="191" t="s">
        <v>128</v>
      </c>
      <c r="AV133" s="10" t="s">
        <v>128</v>
      </c>
      <c r="AW133" s="10" t="s">
        <v>7</v>
      </c>
      <c r="AX133" s="10" t="s">
        <v>27</v>
      </c>
      <c r="AY133" s="191" t="s">
        <v>184</v>
      </c>
    </row>
    <row r="134" spans="2:65" s="1" customFormat="1" ht="22.5" customHeight="1">
      <c r="B134" s="38"/>
      <c r="C134" s="176" t="s">
        <v>128</v>
      </c>
      <c r="D134" s="176" t="s">
        <v>185</v>
      </c>
      <c r="E134" s="177" t="s">
        <v>261</v>
      </c>
      <c r="F134" s="298" t="s">
        <v>262</v>
      </c>
      <c r="G134" s="298"/>
      <c r="H134" s="298"/>
      <c r="I134" s="298"/>
      <c r="J134" s="178" t="s">
        <v>200</v>
      </c>
      <c r="K134" s="179">
        <v>24.15</v>
      </c>
      <c r="L134" s="180">
        <v>0</v>
      </c>
      <c r="M134" s="299">
        <v>0</v>
      </c>
      <c r="N134" s="300"/>
      <c r="O134" s="300"/>
      <c r="P134" s="279">
        <f>ROUND(V134*K134,2)</f>
        <v>0</v>
      </c>
      <c r="Q134" s="279"/>
      <c r="R134" s="40"/>
      <c r="T134" s="181" t="s">
        <v>26</v>
      </c>
      <c r="U134" s="47" t="s">
        <v>53</v>
      </c>
      <c r="V134" s="127">
        <f>L134+M134</f>
        <v>0</v>
      </c>
      <c r="W134" s="127">
        <f>ROUND(L134*K134,2)</f>
        <v>0</v>
      </c>
      <c r="X134" s="127">
        <f>ROUND(M134*K134,2)</f>
        <v>0</v>
      </c>
      <c r="Y134" s="39"/>
      <c r="Z134" s="182">
        <f>Y134*K134</f>
        <v>0</v>
      </c>
      <c r="AA134" s="182">
        <v>0</v>
      </c>
      <c r="AB134" s="182">
        <f>AA134*K134</f>
        <v>0</v>
      </c>
      <c r="AC134" s="182">
        <v>0</v>
      </c>
      <c r="AD134" s="183">
        <f>AC134*K134</f>
        <v>0</v>
      </c>
      <c r="AR134" s="21" t="s">
        <v>189</v>
      </c>
      <c r="AT134" s="21" t="s">
        <v>185</v>
      </c>
      <c r="AU134" s="21" t="s">
        <v>128</v>
      </c>
      <c r="AY134" s="21" t="s">
        <v>184</v>
      </c>
      <c r="BE134" s="114">
        <f>IF(U134="základní",P134,0)</f>
        <v>0</v>
      </c>
      <c r="BF134" s="114">
        <f>IF(U134="snížená",P134,0)</f>
        <v>0</v>
      </c>
      <c r="BG134" s="114">
        <f>IF(U134="zákl. přenesená",P134,0)</f>
        <v>0</v>
      </c>
      <c r="BH134" s="114">
        <f>IF(U134="sníž. přenesená",P134,0)</f>
        <v>0</v>
      </c>
      <c r="BI134" s="114">
        <f>IF(U134="nulová",P134,0)</f>
        <v>0</v>
      </c>
      <c r="BJ134" s="21" t="s">
        <v>27</v>
      </c>
      <c r="BK134" s="114">
        <f>ROUND(V134*K134,2)</f>
        <v>0</v>
      </c>
      <c r="BL134" s="21" t="s">
        <v>189</v>
      </c>
      <c r="BM134" s="21" t="s">
        <v>866</v>
      </c>
    </row>
    <row r="135" spans="2:65" s="10" customFormat="1" ht="22.5" customHeight="1">
      <c r="B135" s="184"/>
      <c r="C135" s="185"/>
      <c r="D135" s="185"/>
      <c r="E135" s="186" t="s">
        <v>26</v>
      </c>
      <c r="F135" s="301" t="s">
        <v>867</v>
      </c>
      <c r="G135" s="302"/>
      <c r="H135" s="302"/>
      <c r="I135" s="302"/>
      <c r="J135" s="185"/>
      <c r="K135" s="187">
        <v>24.15</v>
      </c>
      <c r="L135" s="185"/>
      <c r="M135" s="185"/>
      <c r="N135" s="185"/>
      <c r="O135" s="185"/>
      <c r="P135" s="185"/>
      <c r="Q135" s="185"/>
      <c r="R135" s="188"/>
      <c r="T135" s="189"/>
      <c r="U135" s="185"/>
      <c r="V135" s="185"/>
      <c r="W135" s="185"/>
      <c r="X135" s="185"/>
      <c r="Y135" s="185"/>
      <c r="Z135" s="185"/>
      <c r="AA135" s="185"/>
      <c r="AB135" s="185"/>
      <c r="AC135" s="185"/>
      <c r="AD135" s="190"/>
      <c r="AT135" s="191" t="s">
        <v>192</v>
      </c>
      <c r="AU135" s="191" t="s">
        <v>128</v>
      </c>
      <c r="AV135" s="10" t="s">
        <v>128</v>
      </c>
      <c r="AW135" s="10" t="s">
        <v>7</v>
      </c>
      <c r="AX135" s="10" t="s">
        <v>27</v>
      </c>
      <c r="AY135" s="191" t="s">
        <v>184</v>
      </c>
    </row>
    <row r="136" spans="2:65" s="9" customFormat="1" ht="29.85" customHeight="1">
      <c r="B136" s="164"/>
      <c r="C136" s="165"/>
      <c r="D136" s="175" t="s">
        <v>859</v>
      </c>
      <c r="E136" s="175"/>
      <c r="F136" s="175"/>
      <c r="G136" s="175"/>
      <c r="H136" s="175"/>
      <c r="I136" s="175"/>
      <c r="J136" s="175"/>
      <c r="K136" s="175"/>
      <c r="L136" s="175"/>
      <c r="M136" s="286">
        <f>BK136</f>
        <v>0</v>
      </c>
      <c r="N136" s="287"/>
      <c r="O136" s="287"/>
      <c r="P136" s="287"/>
      <c r="Q136" s="287"/>
      <c r="R136" s="167"/>
      <c r="T136" s="168"/>
      <c r="U136" s="165"/>
      <c r="V136" s="165"/>
      <c r="W136" s="169">
        <f>SUM(W137:W140)</f>
        <v>0</v>
      </c>
      <c r="X136" s="169">
        <f>SUM(X137:X140)</f>
        <v>0</v>
      </c>
      <c r="Y136" s="165"/>
      <c r="Z136" s="170">
        <f>SUM(Z137:Z140)</f>
        <v>0</v>
      </c>
      <c r="AA136" s="165"/>
      <c r="AB136" s="170">
        <f>SUM(AB137:AB140)</f>
        <v>40.869086419999995</v>
      </c>
      <c r="AC136" s="165"/>
      <c r="AD136" s="171">
        <f>SUM(AD137:AD140)</f>
        <v>0</v>
      </c>
      <c r="AR136" s="172" t="s">
        <v>27</v>
      </c>
      <c r="AT136" s="173" t="s">
        <v>89</v>
      </c>
      <c r="AU136" s="173" t="s">
        <v>27</v>
      </c>
      <c r="AY136" s="172" t="s">
        <v>184</v>
      </c>
      <c r="BK136" s="174">
        <f>SUM(BK137:BK140)</f>
        <v>0</v>
      </c>
    </row>
    <row r="137" spans="2:65" s="1" customFormat="1" ht="22.5" customHeight="1">
      <c r="B137" s="38"/>
      <c r="C137" s="176" t="s">
        <v>197</v>
      </c>
      <c r="D137" s="176" t="s">
        <v>185</v>
      </c>
      <c r="E137" s="177" t="s">
        <v>868</v>
      </c>
      <c r="F137" s="298" t="s">
        <v>869</v>
      </c>
      <c r="G137" s="298"/>
      <c r="H137" s="298"/>
      <c r="I137" s="298"/>
      <c r="J137" s="178" t="s">
        <v>200</v>
      </c>
      <c r="K137" s="179">
        <v>18.113</v>
      </c>
      <c r="L137" s="180">
        <v>0</v>
      </c>
      <c r="M137" s="299">
        <v>0</v>
      </c>
      <c r="N137" s="300"/>
      <c r="O137" s="300"/>
      <c r="P137" s="279">
        <f>ROUND(V137*K137,2)</f>
        <v>0</v>
      </c>
      <c r="Q137" s="279"/>
      <c r="R137" s="40"/>
      <c r="T137" s="181" t="s">
        <v>26</v>
      </c>
      <c r="U137" s="47" t="s">
        <v>53</v>
      </c>
      <c r="V137" s="127">
        <f>L137+M137</f>
        <v>0</v>
      </c>
      <c r="W137" s="127">
        <f>ROUND(L137*K137,2)</f>
        <v>0</v>
      </c>
      <c r="X137" s="127">
        <f>ROUND(M137*K137,2)</f>
        <v>0</v>
      </c>
      <c r="Y137" s="39"/>
      <c r="Z137" s="182">
        <f>Y137*K137</f>
        <v>0</v>
      </c>
      <c r="AA137" s="182">
        <v>2.2563399999999998</v>
      </c>
      <c r="AB137" s="182">
        <f>AA137*K137</f>
        <v>40.869086419999995</v>
      </c>
      <c r="AC137" s="182">
        <v>0</v>
      </c>
      <c r="AD137" s="183">
        <f>AC137*K137</f>
        <v>0</v>
      </c>
      <c r="AR137" s="21" t="s">
        <v>189</v>
      </c>
      <c r="AT137" s="21" t="s">
        <v>185</v>
      </c>
      <c r="AU137" s="21" t="s">
        <v>128</v>
      </c>
      <c r="AY137" s="21" t="s">
        <v>184</v>
      </c>
      <c r="BE137" s="114">
        <f>IF(U137="základní",P137,0)</f>
        <v>0</v>
      </c>
      <c r="BF137" s="114">
        <f>IF(U137="snížená",P137,0)</f>
        <v>0</v>
      </c>
      <c r="BG137" s="114">
        <f>IF(U137="zákl. přenesená",P137,0)</f>
        <v>0</v>
      </c>
      <c r="BH137" s="114">
        <f>IF(U137="sníž. přenesená",P137,0)</f>
        <v>0</v>
      </c>
      <c r="BI137" s="114">
        <f>IF(U137="nulová",P137,0)</f>
        <v>0</v>
      </c>
      <c r="BJ137" s="21" t="s">
        <v>27</v>
      </c>
      <c r="BK137" s="114">
        <f>ROUND(V137*K137,2)</f>
        <v>0</v>
      </c>
      <c r="BL137" s="21" t="s">
        <v>189</v>
      </c>
      <c r="BM137" s="21" t="s">
        <v>870</v>
      </c>
    </row>
    <row r="138" spans="2:65" s="10" customFormat="1" ht="31.5" customHeight="1">
      <c r="B138" s="184"/>
      <c r="C138" s="185"/>
      <c r="D138" s="185"/>
      <c r="E138" s="186" t="s">
        <v>26</v>
      </c>
      <c r="F138" s="301" t="s">
        <v>871</v>
      </c>
      <c r="G138" s="302"/>
      <c r="H138" s="302"/>
      <c r="I138" s="302"/>
      <c r="J138" s="185"/>
      <c r="K138" s="187">
        <v>18.113</v>
      </c>
      <c r="L138" s="185"/>
      <c r="M138" s="185"/>
      <c r="N138" s="185"/>
      <c r="O138" s="185"/>
      <c r="P138" s="185"/>
      <c r="Q138" s="185"/>
      <c r="R138" s="188"/>
      <c r="T138" s="189"/>
      <c r="U138" s="185"/>
      <c r="V138" s="185"/>
      <c r="W138" s="185"/>
      <c r="X138" s="185"/>
      <c r="Y138" s="185"/>
      <c r="Z138" s="185"/>
      <c r="AA138" s="185"/>
      <c r="AB138" s="185"/>
      <c r="AC138" s="185"/>
      <c r="AD138" s="190"/>
      <c r="AT138" s="191" t="s">
        <v>192</v>
      </c>
      <c r="AU138" s="191" t="s">
        <v>128</v>
      </c>
      <c r="AV138" s="10" t="s">
        <v>128</v>
      </c>
      <c r="AW138" s="10" t="s">
        <v>7</v>
      </c>
      <c r="AX138" s="10" t="s">
        <v>27</v>
      </c>
      <c r="AY138" s="191" t="s">
        <v>184</v>
      </c>
    </row>
    <row r="139" spans="2:65" s="1" customFormat="1" ht="31.5" customHeight="1">
      <c r="B139" s="38"/>
      <c r="C139" s="176" t="s">
        <v>189</v>
      </c>
      <c r="D139" s="176" t="s">
        <v>185</v>
      </c>
      <c r="E139" s="177" t="s">
        <v>872</v>
      </c>
      <c r="F139" s="298" t="s">
        <v>873</v>
      </c>
      <c r="G139" s="298"/>
      <c r="H139" s="298"/>
      <c r="I139" s="298"/>
      <c r="J139" s="178" t="s">
        <v>188</v>
      </c>
      <c r="K139" s="179">
        <v>40.25</v>
      </c>
      <c r="L139" s="180">
        <v>0</v>
      </c>
      <c r="M139" s="299">
        <v>0</v>
      </c>
      <c r="N139" s="300"/>
      <c r="O139" s="300"/>
      <c r="P139" s="279">
        <f>ROUND(V139*K139,2)</f>
        <v>0</v>
      </c>
      <c r="Q139" s="279"/>
      <c r="R139" s="40"/>
      <c r="T139" s="181" t="s">
        <v>26</v>
      </c>
      <c r="U139" s="47" t="s">
        <v>53</v>
      </c>
      <c r="V139" s="127">
        <f>L139+M139</f>
        <v>0</v>
      </c>
      <c r="W139" s="127">
        <f>ROUND(L139*K139,2)</f>
        <v>0</v>
      </c>
      <c r="X139" s="127">
        <f>ROUND(M139*K139,2)</f>
        <v>0</v>
      </c>
      <c r="Y139" s="39"/>
      <c r="Z139" s="182">
        <f>Y139*K139</f>
        <v>0</v>
      </c>
      <c r="AA139" s="182">
        <v>0</v>
      </c>
      <c r="AB139" s="182">
        <f>AA139*K139</f>
        <v>0</v>
      </c>
      <c r="AC139" s="182">
        <v>0</v>
      </c>
      <c r="AD139" s="183">
        <f>AC139*K139</f>
        <v>0</v>
      </c>
      <c r="AR139" s="21" t="s">
        <v>189</v>
      </c>
      <c r="AT139" s="21" t="s">
        <v>185</v>
      </c>
      <c r="AU139" s="21" t="s">
        <v>128</v>
      </c>
      <c r="AY139" s="21" t="s">
        <v>184</v>
      </c>
      <c r="BE139" s="114">
        <f>IF(U139="základní",P139,0)</f>
        <v>0</v>
      </c>
      <c r="BF139" s="114">
        <f>IF(U139="snížená",P139,0)</f>
        <v>0</v>
      </c>
      <c r="BG139" s="114">
        <f>IF(U139="zákl. přenesená",P139,0)</f>
        <v>0</v>
      </c>
      <c r="BH139" s="114">
        <f>IF(U139="sníž. přenesená",P139,0)</f>
        <v>0</v>
      </c>
      <c r="BI139" s="114">
        <f>IF(U139="nulová",P139,0)</f>
        <v>0</v>
      </c>
      <c r="BJ139" s="21" t="s">
        <v>27</v>
      </c>
      <c r="BK139" s="114">
        <f>ROUND(V139*K139,2)</f>
        <v>0</v>
      </c>
      <c r="BL139" s="21" t="s">
        <v>189</v>
      </c>
      <c r="BM139" s="21" t="s">
        <v>874</v>
      </c>
    </row>
    <row r="140" spans="2:65" s="10" customFormat="1" ht="22.5" customHeight="1">
      <c r="B140" s="184"/>
      <c r="C140" s="185"/>
      <c r="D140" s="185"/>
      <c r="E140" s="186" t="s">
        <v>26</v>
      </c>
      <c r="F140" s="301" t="s">
        <v>875</v>
      </c>
      <c r="G140" s="302"/>
      <c r="H140" s="302"/>
      <c r="I140" s="302"/>
      <c r="J140" s="185"/>
      <c r="K140" s="187">
        <v>40.25</v>
      </c>
      <c r="L140" s="185"/>
      <c r="M140" s="185"/>
      <c r="N140" s="185"/>
      <c r="O140" s="185"/>
      <c r="P140" s="185"/>
      <c r="Q140" s="185"/>
      <c r="R140" s="188"/>
      <c r="T140" s="189"/>
      <c r="U140" s="185"/>
      <c r="V140" s="185"/>
      <c r="W140" s="185"/>
      <c r="X140" s="185"/>
      <c r="Y140" s="185"/>
      <c r="Z140" s="185"/>
      <c r="AA140" s="185"/>
      <c r="AB140" s="185"/>
      <c r="AC140" s="185"/>
      <c r="AD140" s="190"/>
      <c r="AT140" s="191" t="s">
        <v>192</v>
      </c>
      <c r="AU140" s="191" t="s">
        <v>128</v>
      </c>
      <c r="AV140" s="10" t="s">
        <v>128</v>
      </c>
      <c r="AW140" s="10" t="s">
        <v>7</v>
      </c>
      <c r="AX140" s="10" t="s">
        <v>27</v>
      </c>
      <c r="AY140" s="191" t="s">
        <v>184</v>
      </c>
    </row>
    <row r="141" spans="2:65" s="9" customFormat="1" ht="29.85" customHeight="1">
      <c r="B141" s="164"/>
      <c r="C141" s="165"/>
      <c r="D141" s="175" t="s">
        <v>150</v>
      </c>
      <c r="E141" s="175"/>
      <c r="F141" s="175"/>
      <c r="G141" s="175"/>
      <c r="H141" s="175"/>
      <c r="I141" s="175"/>
      <c r="J141" s="175"/>
      <c r="K141" s="175"/>
      <c r="L141" s="175"/>
      <c r="M141" s="286">
        <f>BK141</f>
        <v>0</v>
      </c>
      <c r="N141" s="287"/>
      <c r="O141" s="287"/>
      <c r="P141" s="287"/>
      <c r="Q141" s="287"/>
      <c r="R141" s="167"/>
      <c r="T141" s="168"/>
      <c r="U141" s="165"/>
      <c r="V141" s="165"/>
      <c r="W141" s="169">
        <f>SUM(W142:W148)</f>
        <v>0</v>
      </c>
      <c r="X141" s="169">
        <f>SUM(X142:X148)</f>
        <v>0</v>
      </c>
      <c r="Y141" s="165"/>
      <c r="Z141" s="170">
        <f>SUM(Z142:Z148)</f>
        <v>0</v>
      </c>
      <c r="AA141" s="165"/>
      <c r="AB141" s="170">
        <f>SUM(AB142:AB148)</f>
        <v>2.6049799999999999</v>
      </c>
      <c r="AC141" s="165"/>
      <c r="AD141" s="171">
        <f>SUM(AD142:AD148)</f>
        <v>2.0466600000000001</v>
      </c>
      <c r="AR141" s="172" t="s">
        <v>27</v>
      </c>
      <c r="AT141" s="173" t="s">
        <v>89</v>
      </c>
      <c r="AU141" s="173" t="s">
        <v>27</v>
      </c>
      <c r="AY141" s="172" t="s">
        <v>184</v>
      </c>
      <c r="BK141" s="174">
        <f>SUM(BK142:BK148)</f>
        <v>0</v>
      </c>
    </row>
    <row r="142" spans="2:65" s="1" customFormat="1" ht="31.5" customHeight="1">
      <c r="B142" s="38"/>
      <c r="C142" s="176" t="s">
        <v>210</v>
      </c>
      <c r="D142" s="176" t="s">
        <v>185</v>
      </c>
      <c r="E142" s="177" t="s">
        <v>876</v>
      </c>
      <c r="F142" s="298" t="s">
        <v>877</v>
      </c>
      <c r="G142" s="298"/>
      <c r="H142" s="298"/>
      <c r="I142" s="298"/>
      <c r="J142" s="178" t="s">
        <v>332</v>
      </c>
      <c r="K142" s="179">
        <v>161</v>
      </c>
      <c r="L142" s="180">
        <v>0</v>
      </c>
      <c r="M142" s="299">
        <v>0</v>
      </c>
      <c r="N142" s="300"/>
      <c r="O142" s="300"/>
      <c r="P142" s="279">
        <f>ROUND(V142*K142,2)</f>
        <v>0</v>
      </c>
      <c r="Q142" s="279"/>
      <c r="R142" s="40"/>
      <c r="T142" s="181" t="s">
        <v>26</v>
      </c>
      <c r="U142" s="47" t="s">
        <v>53</v>
      </c>
      <c r="V142" s="127">
        <f>L142+M142</f>
        <v>0</v>
      </c>
      <c r="W142" s="127">
        <f>ROUND(L142*K142,2)</f>
        <v>0</v>
      </c>
      <c r="X142" s="127">
        <f>ROUND(M142*K142,2)</f>
        <v>0</v>
      </c>
      <c r="Y142" s="39"/>
      <c r="Z142" s="182">
        <f>Y142*K142</f>
        <v>0</v>
      </c>
      <c r="AA142" s="182">
        <v>2.5000000000000001E-4</v>
      </c>
      <c r="AB142" s="182">
        <f>AA142*K142</f>
        <v>4.0250000000000001E-2</v>
      </c>
      <c r="AC142" s="182">
        <v>0</v>
      </c>
      <c r="AD142" s="183">
        <f>AC142*K142</f>
        <v>0</v>
      </c>
      <c r="AR142" s="21" t="s">
        <v>189</v>
      </c>
      <c r="AT142" s="21" t="s">
        <v>185</v>
      </c>
      <c r="AU142" s="21" t="s">
        <v>128</v>
      </c>
      <c r="AY142" s="21" t="s">
        <v>184</v>
      </c>
      <c r="BE142" s="114">
        <f>IF(U142="základní",P142,0)</f>
        <v>0</v>
      </c>
      <c r="BF142" s="114">
        <f>IF(U142="snížená",P142,0)</f>
        <v>0</v>
      </c>
      <c r="BG142" s="114">
        <f>IF(U142="zákl. přenesená",P142,0)</f>
        <v>0</v>
      </c>
      <c r="BH142" s="114">
        <f>IF(U142="sníž. přenesená",P142,0)</f>
        <v>0</v>
      </c>
      <c r="BI142" s="114">
        <f>IF(U142="nulová",P142,0)</f>
        <v>0</v>
      </c>
      <c r="BJ142" s="21" t="s">
        <v>27</v>
      </c>
      <c r="BK142" s="114">
        <f>ROUND(V142*K142,2)</f>
        <v>0</v>
      </c>
      <c r="BL142" s="21" t="s">
        <v>189</v>
      </c>
      <c r="BM142" s="21" t="s">
        <v>878</v>
      </c>
    </row>
    <row r="143" spans="2:65" s="10" customFormat="1" ht="22.5" customHeight="1">
      <c r="B143" s="184"/>
      <c r="C143" s="185"/>
      <c r="D143" s="185"/>
      <c r="E143" s="186" t="s">
        <v>26</v>
      </c>
      <c r="F143" s="301" t="s">
        <v>879</v>
      </c>
      <c r="G143" s="302"/>
      <c r="H143" s="302"/>
      <c r="I143" s="302"/>
      <c r="J143" s="185"/>
      <c r="K143" s="187">
        <v>161</v>
      </c>
      <c r="L143" s="185"/>
      <c r="M143" s="185"/>
      <c r="N143" s="185"/>
      <c r="O143" s="185"/>
      <c r="P143" s="185"/>
      <c r="Q143" s="185"/>
      <c r="R143" s="188"/>
      <c r="T143" s="189"/>
      <c r="U143" s="185"/>
      <c r="V143" s="185"/>
      <c r="W143" s="185"/>
      <c r="X143" s="185"/>
      <c r="Y143" s="185"/>
      <c r="Z143" s="185"/>
      <c r="AA143" s="185"/>
      <c r="AB143" s="185"/>
      <c r="AC143" s="185"/>
      <c r="AD143" s="190"/>
      <c r="AT143" s="191" t="s">
        <v>192</v>
      </c>
      <c r="AU143" s="191" t="s">
        <v>128</v>
      </c>
      <c r="AV143" s="10" t="s">
        <v>128</v>
      </c>
      <c r="AW143" s="10" t="s">
        <v>7</v>
      </c>
      <c r="AX143" s="10" t="s">
        <v>27</v>
      </c>
      <c r="AY143" s="191" t="s">
        <v>184</v>
      </c>
    </row>
    <row r="144" spans="2:65" s="1" customFormat="1" ht="22.5" customHeight="1">
      <c r="B144" s="38"/>
      <c r="C144" s="208" t="s">
        <v>216</v>
      </c>
      <c r="D144" s="208" t="s">
        <v>318</v>
      </c>
      <c r="E144" s="209" t="s">
        <v>880</v>
      </c>
      <c r="F144" s="303" t="s">
        <v>881</v>
      </c>
      <c r="G144" s="303"/>
      <c r="H144" s="303"/>
      <c r="I144" s="303"/>
      <c r="J144" s="210" t="s">
        <v>332</v>
      </c>
      <c r="K144" s="211">
        <v>161</v>
      </c>
      <c r="L144" s="212">
        <v>0</v>
      </c>
      <c r="M144" s="304"/>
      <c r="N144" s="304"/>
      <c r="O144" s="305"/>
      <c r="P144" s="279">
        <f>ROUND(V144*K144,2)</f>
        <v>0</v>
      </c>
      <c r="Q144" s="279"/>
      <c r="R144" s="40"/>
      <c r="T144" s="181" t="s">
        <v>26</v>
      </c>
      <c r="U144" s="47" t="s">
        <v>53</v>
      </c>
      <c r="V144" s="127">
        <f>L144+M144</f>
        <v>0</v>
      </c>
      <c r="W144" s="127">
        <f>ROUND(L144*K144,2)</f>
        <v>0</v>
      </c>
      <c r="X144" s="127">
        <f>ROUND(M144*K144,2)</f>
        <v>0</v>
      </c>
      <c r="Y144" s="39"/>
      <c r="Z144" s="182">
        <f>Y144*K144</f>
        <v>0</v>
      </c>
      <c r="AA144" s="182">
        <v>1.593E-2</v>
      </c>
      <c r="AB144" s="182">
        <f>AA144*K144</f>
        <v>2.56473</v>
      </c>
      <c r="AC144" s="182">
        <v>0</v>
      </c>
      <c r="AD144" s="183">
        <f>AC144*K144</f>
        <v>0</v>
      </c>
      <c r="AR144" s="21" t="s">
        <v>227</v>
      </c>
      <c r="AT144" s="21" t="s">
        <v>318</v>
      </c>
      <c r="AU144" s="21" t="s">
        <v>128</v>
      </c>
      <c r="AY144" s="21" t="s">
        <v>184</v>
      </c>
      <c r="BE144" s="114">
        <f>IF(U144="základní",P144,0)</f>
        <v>0</v>
      </c>
      <c r="BF144" s="114">
        <f>IF(U144="snížená",P144,0)</f>
        <v>0</v>
      </c>
      <c r="BG144" s="114">
        <f>IF(U144="zákl. přenesená",P144,0)</f>
        <v>0</v>
      </c>
      <c r="BH144" s="114">
        <f>IF(U144="sníž. přenesená",P144,0)</f>
        <v>0</v>
      </c>
      <c r="BI144" s="114">
        <f>IF(U144="nulová",P144,0)</f>
        <v>0</v>
      </c>
      <c r="BJ144" s="21" t="s">
        <v>27</v>
      </c>
      <c r="BK144" s="114">
        <f>ROUND(V144*K144,2)</f>
        <v>0</v>
      </c>
      <c r="BL144" s="21" t="s">
        <v>189</v>
      </c>
      <c r="BM144" s="21" t="s">
        <v>882</v>
      </c>
    </row>
    <row r="145" spans="2:65" s="1" customFormat="1" ht="31.5" customHeight="1">
      <c r="B145" s="38"/>
      <c r="C145" s="176" t="s">
        <v>222</v>
      </c>
      <c r="D145" s="176" t="s">
        <v>185</v>
      </c>
      <c r="E145" s="177" t="s">
        <v>729</v>
      </c>
      <c r="F145" s="298" t="s">
        <v>730</v>
      </c>
      <c r="G145" s="298"/>
      <c r="H145" s="298"/>
      <c r="I145" s="298"/>
      <c r="J145" s="178" t="s">
        <v>332</v>
      </c>
      <c r="K145" s="179">
        <v>130</v>
      </c>
      <c r="L145" s="180">
        <v>0</v>
      </c>
      <c r="M145" s="299">
        <v>0</v>
      </c>
      <c r="N145" s="300"/>
      <c r="O145" s="300"/>
      <c r="P145" s="279">
        <f>ROUND(V145*K145,2)</f>
        <v>0</v>
      </c>
      <c r="Q145" s="279"/>
      <c r="R145" s="40"/>
      <c r="T145" s="181" t="s">
        <v>26</v>
      </c>
      <c r="U145" s="47" t="s">
        <v>53</v>
      </c>
      <c r="V145" s="127">
        <f>L145+M145</f>
        <v>0</v>
      </c>
      <c r="W145" s="127">
        <f>ROUND(L145*K145,2)</f>
        <v>0</v>
      </c>
      <c r="X145" s="127">
        <f>ROUND(M145*K145,2)</f>
        <v>0</v>
      </c>
      <c r="Y145" s="39"/>
      <c r="Z145" s="182">
        <f>Y145*K145</f>
        <v>0</v>
      </c>
      <c r="AA145" s="182">
        <v>0</v>
      </c>
      <c r="AB145" s="182">
        <f>AA145*K145</f>
        <v>0</v>
      </c>
      <c r="AC145" s="182">
        <v>1.4999999999999999E-2</v>
      </c>
      <c r="AD145" s="183">
        <f>AC145*K145</f>
        <v>1.95</v>
      </c>
      <c r="AR145" s="21" t="s">
        <v>189</v>
      </c>
      <c r="AT145" s="21" t="s">
        <v>185</v>
      </c>
      <c r="AU145" s="21" t="s">
        <v>128</v>
      </c>
      <c r="AY145" s="21" t="s">
        <v>184</v>
      </c>
      <c r="BE145" s="114">
        <f>IF(U145="základní",P145,0)</f>
        <v>0</v>
      </c>
      <c r="BF145" s="114">
        <f>IF(U145="snížená",P145,0)</f>
        <v>0</v>
      </c>
      <c r="BG145" s="114">
        <f>IF(U145="zákl. přenesená",P145,0)</f>
        <v>0</v>
      </c>
      <c r="BH145" s="114">
        <f>IF(U145="sníž. přenesená",P145,0)</f>
        <v>0</v>
      </c>
      <c r="BI145" s="114">
        <f>IF(U145="nulová",P145,0)</f>
        <v>0</v>
      </c>
      <c r="BJ145" s="21" t="s">
        <v>27</v>
      </c>
      <c r="BK145" s="114">
        <f>ROUND(V145*K145,2)</f>
        <v>0</v>
      </c>
      <c r="BL145" s="21" t="s">
        <v>189</v>
      </c>
      <c r="BM145" s="21" t="s">
        <v>883</v>
      </c>
    </row>
    <row r="146" spans="2:65" s="10" customFormat="1" ht="31.5" customHeight="1">
      <c r="B146" s="184"/>
      <c r="C146" s="185"/>
      <c r="D146" s="185"/>
      <c r="E146" s="186" t="s">
        <v>26</v>
      </c>
      <c r="F146" s="301" t="s">
        <v>884</v>
      </c>
      <c r="G146" s="302"/>
      <c r="H146" s="302"/>
      <c r="I146" s="302"/>
      <c r="J146" s="185"/>
      <c r="K146" s="187">
        <v>130</v>
      </c>
      <c r="L146" s="185"/>
      <c r="M146" s="185"/>
      <c r="N146" s="185"/>
      <c r="O146" s="185"/>
      <c r="P146" s="185"/>
      <c r="Q146" s="185"/>
      <c r="R146" s="188"/>
      <c r="T146" s="189"/>
      <c r="U146" s="185"/>
      <c r="V146" s="185"/>
      <c r="W146" s="185"/>
      <c r="X146" s="185"/>
      <c r="Y146" s="185"/>
      <c r="Z146" s="185"/>
      <c r="AA146" s="185"/>
      <c r="AB146" s="185"/>
      <c r="AC146" s="185"/>
      <c r="AD146" s="190"/>
      <c r="AT146" s="191" t="s">
        <v>192</v>
      </c>
      <c r="AU146" s="191" t="s">
        <v>128</v>
      </c>
      <c r="AV146" s="10" t="s">
        <v>128</v>
      </c>
      <c r="AW146" s="10" t="s">
        <v>7</v>
      </c>
      <c r="AX146" s="10" t="s">
        <v>27</v>
      </c>
      <c r="AY146" s="191" t="s">
        <v>184</v>
      </c>
    </row>
    <row r="147" spans="2:65" s="1" customFormat="1" ht="22.5" customHeight="1">
      <c r="B147" s="38"/>
      <c r="C147" s="176" t="s">
        <v>227</v>
      </c>
      <c r="D147" s="176" t="s">
        <v>185</v>
      </c>
      <c r="E147" s="177" t="s">
        <v>885</v>
      </c>
      <c r="F147" s="298" t="s">
        <v>886</v>
      </c>
      <c r="G147" s="298"/>
      <c r="H147" s="298"/>
      <c r="I147" s="298"/>
      <c r="J147" s="178" t="s">
        <v>314</v>
      </c>
      <c r="K147" s="179">
        <v>358</v>
      </c>
      <c r="L147" s="180">
        <v>0</v>
      </c>
      <c r="M147" s="299">
        <v>0</v>
      </c>
      <c r="N147" s="300"/>
      <c r="O147" s="300"/>
      <c r="P147" s="279">
        <f>ROUND(V147*K147,2)</f>
        <v>0</v>
      </c>
      <c r="Q147" s="279"/>
      <c r="R147" s="40"/>
      <c r="T147" s="181" t="s">
        <v>26</v>
      </c>
      <c r="U147" s="47" t="s">
        <v>53</v>
      </c>
      <c r="V147" s="127">
        <f>L147+M147</f>
        <v>0</v>
      </c>
      <c r="W147" s="127">
        <f>ROUND(L147*K147,2)</f>
        <v>0</v>
      </c>
      <c r="X147" s="127">
        <f>ROUND(M147*K147,2)</f>
        <v>0</v>
      </c>
      <c r="Y147" s="39"/>
      <c r="Z147" s="182">
        <f>Y147*K147</f>
        <v>0</v>
      </c>
      <c r="AA147" s="182">
        <v>0</v>
      </c>
      <c r="AB147" s="182">
        <f>AA147*K147</f>
        <v>0</v>
      </c>
      <c r="AC147" s="182">
        <v>2.7E-4</v>
      </c>
      <c r="AD147" s="183">
        <f>AC147*K147</f>
        <v>9.6659999999999996E-2</v>
      </c>
      <c r="AR147" s="21" t="s">
        <v>189</v>
      </c>
      <c r="AT147" s="21" t="s">
        <v>185</v>
      </c>
      <c r="AU147" s="21" t="s">
        <v>128</v>
      </c>
      <c r="AY147" s="21" t="s">
        <v>184</v>
      </c>
      <c r="BE147" s="114">
        <f>IF(U147="základní",P147,0)</f>
        <v>0</v>
      </c>
      <c r="BF147" s="114">
        <f>IF(U147="snížená",P147,0)</f>
        <v>0</v>
      </c>
      <c r="BG147" s="114">
        <f>IF(U147="zákl. přenesená",P147,0)</f>
        <v>0</v>
      </c>
      <c r="BH147" s="114">
        <f>IF(U147="sníž. přenesená",P147,0)</f>
        <v>0</v>
      </c>
      <c r="BI147" s="114">
        <f>IF(U147="nulová",P147,0)</f>
        <v>0</v>
      </c>
      <c r="BJ147" s="21" t="s">
        <v>27</v>
      </c>
      <c r="BK147" s="114">
        <f>ROUND(V147*K147,2)</f>
        <v>0</v>
      </c>
      <c r="BL147" s="21" t="s">
        <v>189</v>
      </c>
      <c r="BM147" s="21" t="s">
        <v>887</v>
      </c>
    </row>
    <row r="148" spans="2:65" s="10" customFormat="1" ht="22.5" customHeight="1">
      <c r="B148" s="184"/>
      <c r="C148" s="185"/>
      <c r="D148" s="185"/>
      <c r="E148" s="186" t="s">
        <v>26</v>
      </c>
      <c r="F148" s="301" t="s">
        <v>888</v>
      </c>
      <c r="G148" s="302"/>
      <c r="H148" s="302"/>
      <c r="I148" s="302"/>
      <c r="J148" s="185"/>
      <c r="K148" s="187">
        <v>358</v>
      </c>
      <c r="L148" s="185"/>
      <c r="M148" s="185"/>
      <c r="N148" s="185"/>
      <c r="O148" s="185"/>
      <c r="P148" s="185"/>
      <c r="Q148" s="185"/>
      <c r="R148" s="188"/>
      <c r="T148" s="189"/>
      <c r="U148" s="185"/>
      <c r="V148" s="185"/>
      <c r="W148" s="185"/>
      <c r="X148" s="185"/>
      <c r="Y148" s="185"/>
      <c r="Z148" s="185"/>
      <c r="AA148" s="185"/>
      <c r="AB148" s="185"/>
      <c r="AC148" s="185"/>
      <c r="AD148" s="190"/>
      <c r="AT148" s="191" t="s">
        <v>192</v>
      </c>
      <c r="AU148" s="191" t="s">
        <v>128</v>
      </c>
      <c r="AV148" s="10" t="s">
        <v>128</v>
      </c>
      <c r="AW148" s="10" t="s">
        <v>7</v>
      </c>
      <c r="AX148" s="10" t="s">
        <v>27</v>
      </c>
      <c r="AY148" s="191" t="s">
        <v>184</v>
      </c>
    </row>
    <row r="149" spans="2:65" s="9" customFormat="1" ht="29.85" customHeight="1">
      <c r="B149" s="164"/>
      <c r="C149" s="165"/>
      <c r="D149" s="175" t="s">
        <v>473</v>
      </c>
      <c r="E149" s="175"/>
      <c r="F149" s="175"/>
      <c r="G149" s="175"/>
      <c r="H149" s="175"/>
      <c r="I149" s="175"/>
      <c r="J149" s="175"/>
      <c r="K149" s="175"/>
      <c r="L149" s="175"/>
      <c r="M149" s="286">
        <f>BK149</f>
        <v>0</v>
      </c>
      <c r="N149" s="287"/>
      <c r="O149" s="287"/>
      <c r="P149" s="287"/>
      <c r="Q149" s="287"/>
      <c r="R149" s="167"/>
      <c r="T149" s="168"/>
      <c r="U149" s="165"/>
      <c r="V149" s="165"/>
      <c r="W149" s="169">
        <f>SUM(W150:W160)</f>
        <v>0</v>
      </c>
      <c r="X149" s="169">
        <f>SUM(X150:X160)</f>
        <v>0</v>
      </c>
      <c r="Y149" s="165"/>
      <c r="Z149" s="170">
        <f>SUM(Z150:Z160)</f>
        <v>0</v>
      </c>
      <c r="AA149" s="165"/>
      <c r="AB149" s="170">
        <f>SUM(AB150:AB160)</f>
        <v>0</v>
      </c>
      <c r="AC149" s="165"/>
      <c r="AD149" s="171">
        <f>SUM(AD150:AD160)</f>
        <v>0</v>
      </c>
      <c r="AR149" s="172" t="s">
        <v>27</v>
      </c>
      <c r="AT149" s="173" t="s">
        <v>89</v>
      </c>
      <c r="AU149" s="173" t="s">
        <v>27</v>
      </c>
      <c r="AY149" s="172" t="s">
        <v>184</v>
      </c>
      <c r="BK149" s="174">
        <f>SUM(BK150:BK160)</f>
        <v>0</v>
      </c>
    </row>
    <row r="150" spans="2:65" s="1" customFormat="1" ht="31.5" customHeight="1">
      <c r="B150" s="38"/>
      <c r="C150" s="176" t="s">
        <v>232</v>
      </c>
      <c r="D150" s="176" t="s">
        <v>185</v>
      </c>
      <c r="E150" s="177" t="s">
        <v>733</v>
      </c>
      <c r="F150" s="298" t="s">
        <v>734</v>
      </c>
      <c r="G150" s="298"/>
      <c r="H150" s="298"/>
      <c r="I150" s="298"/>
      <c r="J150" s="178" t="s">
        <v>321</v>
      </c>
      <c r="K150" s="179">
        <v>2.0470000000000002</v>
      </c>
      <c r="L150" s="180">
        <v>0</v>
      </c>
      <c r="M150" s="299">
        <v>0</v>
      </c>
      <c r="N150" s="300"/>
      <c r="O150" s="300"/>
      <c r="P150" s="279">
        <f>ROUND(V150*K150,2)</f>
        <v>0</v>
      </c>
      <c r="Q150" s="279"/>
      <c r="R150" s="40"/>
      <c r="T150" s="181" t="s">
        <v>26</v>
      </c>
      <c r="U150" s="47" t="s">
        <v>53</v>
      </c>
      <c r="V150" s="127">
        <f>L150+M150</f>
        <v>0</v>
      </c>
      <c r="W150" s="127">
        <f>ROUND(L150*K150,2)</f>
        <v>0</v>
      </c>
      <c r="X150" s="127">
        <f>ROUND(M150*K150,2)</f>
        <v>0</v>
      </c>
      <c r="Y150" s="39"/>
      <c r="Z150" s="182">
        <f>Y150*K150</f>
        <v>0</v>
      </c>
      <c r="AA150" s="182">
        <v>0</v>
      </c>
      <c r="AB150" s="182">
        <f>AA150*K150</f>
        <v>0</v>
      </c>
      <c r="AC150" s="182">
        <v>0</v>
      </c>
      <c r="AD150" s="183">
        <f>AC150*K150</f>
        <v>0</v>
      </c>
      <c r="AR150" s="21" t="s">
        <v>189</v>
      </c>
      <c r="AT150" s="21" t="s">
        <v>185</v>
      </c>
      <c r="AU150" s="21" t="s">
        <v>128</v>
      </c>
      <c r="AY150" s="21" t="s">
        <v>184</v>
      </c>
      <c r="BE150" s="114">
        <f>IF(U150="základní",P150,0)</f>
        <v>0</v>
      </c>
      <c r="BF150" s="114">
        <f>IF(U150="snížená",P150,0)</f>
        <v>0</v>
      </c>
      <c r="BG150" s="114">
        <f>IF(U150="zákl. přenesená",P150,0)</f>
        <v>0</v>
      </c>
      <c r="BH150" s="114">
        <f>IF(U150="sníž. přenesená",P150,0)</f>
        <v>0</v>
      </c>
      <c r="BI150" s="114">
        <f>IF(U150="nulová",P150,0)</f>
        <v>0</v>
      </c>
      <c r="BJ150" s="21" t="s">
        <v>27</v>
      </c>
      <c r="BK150" s="114">
        <f>ROUND(V150*K150,2)</f>
        <v>0</v>
      </c>
      <c r="BL150" s="21" t="s">
        <v>189</v>
      </c>
      <c r="BM150" s="21" t="s">
        <v>889</v>
      </c>
    </row>
    <row r="151" spans="2:65" s="1" customFormat="1" ht="31.5" customHeight="1">
      <c r="B151" s="38"/>
      <c r="C151" s="176" t="s">
        <v>32</v>
      </c>
      <c r="D151" s="176" t="s">
        <v>185</v>
      </c>
      <c r="E151" s="177" t="s">
        <v>737</v>
      </c>
      <c r="F151" s="298" t="s">
        <v>738</v>
      </c>
      <c r="G151" s="298"/>
      <c r="H151" s="298"/>
      <c r="I151" s="298"/>
      <c r="J151" s="178" t="s">
        <v>321</v>
      </c>
      <c r="K151" s="179">
        <v>20.47</v>
      </c>
      <c r="L151" s="180">
        <v>0</v>
      </c>
      <c r="M151" s="299">
        <v>0</v>
      </c>
      <c r="N151" s="300"/>
      <c r="O151" s="300"/>
      <c r="P151" s="279">
        <f>ROUND(V151*K151,2)</f>
        <v>0</v>
      </c>
      <c r="Q151" s="279"/>
      <c r="R151" s="40"/>
      <c r="T151" s="181" t="s">
        <v>26</v>
      </c>
      <c r="U151" s="47" t="s">
        <v>53</v>
      </c>
      <c r="V151" s="127">
        <f>L151+M151</f>
        <v>0</v>
      </c>
      <c r="W151" s="127">
        <f>ROUND(L151*K151,2)</f>
        <v>0</v>
      </c>
      <c r="X151" s="127">
        <f>ROUND(M151*K151,2)</f>
        <v>0</v>
      </c>
      <c r="Y151" s="39"/>
      <c r="Z151" s="182">
        <f>Y151*K151</f>
        <v>0</v>
      </c>
      <c r="AA151" s="182">
        <v>0</v>
      </c>
      <c r="AB151" s="182">
        <f>AA151*K151</f>
        <v>0</v>
      </c>
      <c r="AC151" s="182">
        <v>0</v>
      </c>
      <c r="AD151" s="183">
        <f>AC151*K151</f>
        <v>0</v>
      </c>
      <c r="AR151" s="21" t="s">
        <v>189</v>
      </c>
      <c r="AT151" s="21" t="s">
        <v>185</v>
      </c>
      <c r="AU151" s="21" t="s">
        <v>128</v>
      </c>
      <c r="AY151" s="21" t="s">
        <v>184</v>
      </c>
      <c r="BE151" s="114">
        <f>IF(U151="základní",P151,0)</f>
        <v>0</v>
      </c>
      <c r="BF151" s="114">
        <f>IF(U151="snížená",P151,0)</f>
        <v>0</v>
      </c>
      <c r="BG151" s="114">
        <f>IF(U151="zákl. přenesená",P151,0)</f>
        <v>0</v>
      </c>
      <c r="BH151" s="114">
        <f>IF(U151="sníž. přenesená",P151,0)</f>
        <v>0</v>
      </c>
      <c r="BI151" s="114">
        <f>IF(U151="nulová",P151,0)</f>
        <v>0</v>
      </c>
      <c r="BJ151" s="21" t="s">
        <v>27</v>
      </c>
      <c r="BK151" s="114">
        <f>ROUND(V151*K151,2)</f>
        <v>0</v>
      </c>
      <c r="BL151" s="21" t="s">
        <v>189</v>
      </c>
      <c r="BM151" s="21" t="s">
        <v>890</v>
      </c>
    </row>
    <row r="152" spans="2:65" s="10" customFormat="1" ht="31.5" customHeight="1">
      <c r="B152" s="184"/>
      <c r="C152" s="185"/>
      <c r="D152" s="185"/>
      <c r="E152" s="186" t="s">
        <v>26</v>
      </c>
      <c r="F152" s="301" t="s">
        <v>891</v>
      </c>
      <c r="G152" s="302"/>
      <c r="H152" s="302"/>
      <c r="I152" s="302"/>
      <c r="J152" s="185"/>
      <c r="K152" s="187">
        <v>20.47</v>
      </c>
      <c r="L152" s="185"/>
      <c r="M152" s="185"/>
      <c r="N152" s="185"/>
      <c r="O152" s="185"/>
      <c r="P152" s="185"/>
      <c r="Q152" s="185"/>
      <c r="R152" s="188"/>
      <c r="T152" s="189"/>
      <c r="U152" s="185"/>
      <c r="V152" s="185"/>
      <c r="W152" s="185"/>
      <c r="X152" s="185"/>
      <c r="Y152" s="185"/>
      <c r="Z152" s="185"/>
      <c r="AA152" s="185"/>
      <c r="AB152" s="185"/>
      <c r="AC152" s="185"/>
      <c r="AD152" s="190"/>
      <c r="AT152" s="191" t="s">
        <v>192</v>
      </c>
      <c r="AU152" s="191" t="s">
        <v>128</v>
      </c>
      <c r="AV152" s="10" t="s">
        <v>128</v>
      </c>
      <c r="AW152" s="10" t="s">
        <v>7</v>
      </c>
      <c r="AX152" s="10" t="s">
        <v>27</v>
      </c>
      <c r="AY152" s="191" t="s">
        <v>184</v>
      </c>
    </row>
    <row r="153" spans="2:65" s="1" customFormat="1" ht="22.5" customHeight="1">
      <c r="B153" s="38"/>
      <c r="C153" s="176" t="s">
        <v>241</v>
      </c>
      <c r="D153" s="176" t="s">
        <v>185</v>
      </c>
      <c r="E153" s="177" t="s">
        <v>892</v>
      </c>
      <c r="F153" s="298" t="s">
        <v>893</v>
      </c>
      <c r="G153" s="298"/>
      <c r="H153" s="298"/>
      <c r="I153" s="298"/>
      <c r="J153" s="178" t="s">
        <v>321</v>
      </c>
      <c r="K153" s="179">
        <v>2.0470000000000002</v>
      </c>
      <c r="L153" s="180">
        <v>0</v>
      </c>
      <c r="M153" s="299">
        <v>0</v>
      </c>
      <c r="N153" s="300"/>
      <c r="O153" s="300"/>
      <c r="P153" s="279">
        <f>ROUND(V153*K153,2)</f>
        <v>0</v>
      </c>
      <c r="Q153" s="279"/>
      <c r="R153" s="40"/>
      <c r="T153" s="181" t="s">
        <v>26</v>
      </c>
      <c r="U153" s="47" t="s">
        <v>53</v>
      </c>
      <c r="V153" s="127">
        <f>L153+M153</f>
        <v>0</v>
      </c>
      <c r="W153" s="127">
        <f>ROUND(L153*K153,2)</f>
        <v>0</v>
      </c>
      <c r="X153" s="127">
        <f>ROUND(M153*K153,2)</f>
        <v>0</v>
      </c>
      <c r="Y153" s="39"/>
      <c r="Z153" s="182">
        <f>Y153*K153</f>
        <v>0</v>
      </c>
      <c r="AA153" s="182">
        <v>0</v>
      </c>
      <c r="AB153" s="182">
        <f>AA153*K153</f>
        <v>0</v>
      </c>
      <c r="AC153" s="182">
        <v>0</v>
      </c>
      <c r="AD153" s="183">
        <f>AC153*K153</f>
        <v>0</v>
      </c>
      <c r="AR153" s="21" t="s">
        <v>189</v>
      </c>
      <c r="AT153" s="21" t="s">
        <v>185</v>
      </c>
      <c r="AU153" s="21" t="s">
        <v>128</v>
      </c>
      <c r="AY153" s="21" t="s">
        <v>184</v>
      </c>
      <c r="BE153" s="114">
        <f>IF(U153="základní",P153,0)</f>
        <v>0</v>
      </c>
      <c r="BF153" s="114">
        <f>IF(U153="snížená",P153,0)</f>
        <v>0</v>
      </c>
      <c r="BG153" s="114">
        <f>IF(U153="zákl. přenesená",P153,0)</f>
        <v>0</v>
      </c>
      <c r="BH153" s="114">
        <f>IF(U153="sníž. přenesená",P153,0)</f>
        <v>0</v>
      </c>
      <c r="BI153" s="114">
        <f>IF(U153="nulová",P153,0)</f>
        <v>0</v>
      </c>
      <c r="BJ153" s="21" t="s">
        <v>27</v>
      </c>
      <c r="BK153" s="114">
        <f>ROUND(V153*K153,2)</f>
        <v>0</v>
      </c>
      <c r="BL153" s="21" t="s">
        <v>189</v>
      </c>
      <c r="BM153" s="21" t="s">
        <v>894</v>
      </c>
    </row>
    <row r="154" spans="2:65" s="10" customFormat="1" ht="22.5" customHeight="1">
      <c r="B154" s="184"/>
      <c r="C154" s="185"/>
      <c r="D154" s="185"/>
      <c r="E154" s="186" t="s">
        <v>26</v>
      </c>
      <c r="F154" s="301" t="s">
        <v>895</v>
      </c>
      <c r="G154" s="302"/>
      <c r="H154" s="302"/>
      <c r="I154" s="302"/>
      <c r="J154" s="185"/>
      <c r="K154" s="187">
        <v>1.95</v>
      </c>
      <c r="L154" s="185"/>
      <c r="M154" s="185"/>
      <c r="N154" s="185"/>
      <c r="O154" s="185"/>
      <c r="P154" s="185"/>
      <c r="Q154" s="185"/>
      <c r="R154" s="188"/>
      <c r="T154" s="189"/>
      <c r="U154" s="185"/>
      <c r="V154" s="185"/>
      <c r="W154" s="185"/>
      <c r="X154" s="185"/>
      <c r="Y154" s="185"/>
      <c r="Z154" s="185"/>
      <c r="AA154" s="185"/>
      <c r="AB154" s="185"/>
      <c r="AC154" s="185"/>
      <c r="AD154" s="190"/>
      <c r="AT154" s="191" t="s">
        <v>192</v>
      </c>
      <c r="AU154" s="191" t="s">
        <v>128</v>
      </c>
      <c r="AV154" s="10" t="s">
        <v>128</v>
      </c>
      <c r="AW154" s="10" t="s">
        <v>7</v>
      </c>
      <c r="AX154" s="10" t="s">
        <v>90</v>
      </c>
      <c r="AY154" s="191" t="s">
        <v>184</v>
      </c>
    </row>
    <row r="155" spans="2:65" s="10" customFormat="1" ht="22.5" customHeight="1">
      <c r="B155" s="184"/>
      <c r="C155" s="185"/>
      <c r="D155" s="185"/>
      <c r="E155" s="186" t="s">
        <v>26</v>
      </c>
      <c r="F155" s="296" t="s">
        <v>896</v>
      </c>
      <c r="G155" s="297"/>
      <c r="H155" s="297"/>
      <c r="I155" s="297"/>
      <c r="J155" s="185"/>
      <c r="K155" s="187">
        <v>9.7000000000000003E-2</v>
      </c>
      <c r="L155" s="185"/>
      <c r="M155" s="185"/>
      <c r="N155" s="185"/>
      <c r="O155" s="185"/>
      <c r="P155" s="185"/>
      <c r="Q155" s="185"/>
      <c r="R155" s="188"/>
      <c r="T155" s="189"/>
      <c r="U155" s="185"/>
      <c r="V155" s="185"/>
      <c r="W155" s="185"/>
      <c r="X155" s="185"/>
      <c r="Y155" s="185"/>
      <c r="Z155" s="185"/>
      <c r="AA155" s="185"/>
      <c r="AB155" s="185"/>
      <c r="AC155" s="185"/>
      <c r="AD155" s="190"/>
      <c r="AT155" s="191" t="s">
        <v>192</v>
      </c>
      <c r="AU155" s="191" t="s">
        <v>128</v>
      </c>
      <c r="AV155" s="10" t="s">
        <v>128</v>
      </c>
      <c r="AW155" s="10" t="s">
        <v>7</v>
      </c>
      <c r="AX155" s="10" t="s">
        <v>90</v>
      </c>
      <c r="AY155" s="191" t="s">
        <v>184</v>
      </c>
    </row>
    <row r="156" spans="2:65" s="11" customFormat="1" ht="22.5" customHeight="1">
      <c r="B156" s="192"/>
      <c r="C156" s="193"/>
      <c r="D156" s="193"/>
      <c r="E156" s="194" t="s">
        <v>26</v>
      </c>
      <c r="F156" s="306" t="s">
        <v>209</v>
      </c>
      <c r="G156" s="307"/>
      <c r="H156" s="307"/>
      <c r="I156" s="307"/>
      <c r="J156" s="193"/>
      <c r="K156" s="195">
        <v>2.0470000000000002</v>
      </c>
      <c r="L156" s="193"/>
      <c r="M156" s="193"/>
      <c r="N156" s="193"/>
      <c r="O156" s="193"/>
      <c r="P156" s="193"/>
      <c r="Q156" s="193"/>
      <c r="R156" s="196"/>
      <c r="T156" s="197"/>
      <c r="U156" s="193"/>
      <c r="V156" s="193"/>
      <c r="W156" s="193"/>
      <c r="X156" s="193"/>
      <c r="Y156" s="193"/>
      <c r="Z156" s="193"/>
      <c r="AA156" s="193"/>
      <c r="AB156" s="193"/>
      <c r="AC156" s="193"/>
      <c r="AD156" s="198"/>
      <c r="AT156" s="199" t="s">
        <v>192</v>
      </c>
      <c r="AU156" s="199" t="s">
        <v>128</v>
      </c>
      <c r="AV156" s="11" t="s">
        <v>189</v>
      </c>
      <c r="AW156" s="11" t="s">
        <v>7</v>
      </c>
      <c r="AX156" s="11" t="s">
        <v>27</v>
      </c>
      <c r="AY156" s="199" t="s">
        <v>184</v>
      </c>
    </row>
    <row r="157" spans="2:65" s="1" customFormat="1" ht="31.5" customHeight="1">
      <c r="B157" s="38"/>
      <c r="C157" s="176" t="s">
        <v>246</v>
      </c>
      <c r="D157" s="176" t="s">
        <v>185</v>
      </c>
      <c r="E157" s="177" t="s">
        <v>897</v>
      </c>
      <c r="F157" s="298" t="s">
        <v>898</v>
      </c>
      <c r="G157" s="298"/>
      <c r="H157" s="298"/>
      <c r="I157" s="298"/>
      <c r="J157" s="178" t="s">
        <v>321</v>
      </c>
      <c r="K157" s="179">
        <v>21.44</v>
      </c>
      <c r="L157" s="180">
        <v>0</v>
      </c>
      <c r="M157" s="299">
        <v>0</v>
      </c>
      <c r="N157" s="300"/>
      <c r="O157" s="300"/>
      <c r="P157" s="279">
        <f>ROUND(V157*K157,2)</f>
        <v>0</v>
      </c>
      <c r="Q157" s="279"/>
      <c r="R157" s="40"/>
      <c r="T157" s="181" t="s">
        <v>26</v>
      </c>
      <c r="U157" s="47" t="s">
        <v>53</v>
      </c>
      <c r="V157" s="127">
        <f>L157+M157</f>
        <v>0</v>
      </c>
      <c r="W157" s="127">
        <f>ROUND(L157*K157,2)</f>
        <v>0</v>
      </c>
      <c r="X157" s="127">
        <f>ROUND(M157*K157,2)</f>
        <v>0</v>
      </c>
      <c r="Y157" s="39"/>
      <c r="Z157" s="182">
        <f>Y157*K157</f>
        <v>0</v>
      </c>
      <c r="AA157" s="182">
        <v>0</v>
      </c>
      <c r="AB157" s="182">
        <f>AA157*K157</f>
        <v>0</v>
      </c>
      <c r="AC157" s="182">
        <v>0</v>
      </c>
      <c r="AD157" s="183">
        <f>AC157*K157</f>
        <v>0</v>
      </c>
      <c r="AR157" s="21" t="s">
        <v>189</v>
      </c>
      <c r="AT157" s="21" t="s">
        <v>185</v>
      </c>
      <c r="AU157" s="21" t="s">
        <v>128</v>
      </c>
      <c r="AY157" s="21" t="s">
        <v>184</v>
      </c>
      <c r="BE157" s="114">
        <f>IF(U157="základní",P157,0)</f>
        <v>0</v>
      </c>
      <c r="BF157" s="114">
        <f>IF(U157="snížená",P157,0)</f>
        <v>0</v>
      </c>
      <c r="BG157" s="114">
        <f>IF(U157="zákl. přenesená",P157,0)</f>
        <v>0</v>
      </c>
      <c r="BH157" s="114">
        <f>IF(U157="sníž. přenesená",P157,0)</f>
        <v>0</v>
      </c>
      <c r="BI157" s="114">
        <f>IF(U157="nulová",P157,0)</f>
        <v>0</v>
      </c>
      <c r="BJ157" s="21" t="s">
        <v>27</v>
      </c>
      <c r="BK157" s="114">
        <f>ROUND(V157*K157,2)</f>
        <v>0</v>
      </c>
      <c r="BL157" s="21" t="s">
        <v>189</v>
      </c>
      <c r="BM157" s="21" t="s">
        <v>899</v>
      </c>
    </row>
    <row r="158" spans="2:65" s="10" customFormat="1" ht="22.5" customHeight="1">
      <c r="B158" s="184"/>
      <c r="C158" s="185"/>
      <c r="D158" s="185"/>
      <c r="E158" s="186" t="s">
        <v>26</v>
      </c>
      <c r="F158" s="301" t="s">
        <v>900</v>
      </c>
      <c r="G158" s="302"/>
      <c r="H158" s="302"/>
      <c r="I158" s="302"/>
      <c r="J158" s="185"/>
      <c r="K158" s="187">
        <v>19.5</v>
      </c>
      <c r="L158" s="185"/>
      <c r="M158" s="185"/>
      <c r="N158" s="185"/>
      <c r="O158" s="185"/>
      <c r="P158" s="185"/>
      <c r="Q158" s="185"/>
      <c r="R158" s="188"/>
      <c r="T158" s="189"/>
      <c r="U158" s="185"/>
      <c r="V158" s="185"/>
      <c r="W158" s="185"/>
      <c r="X158" s="185"/>
      <c r="Y158" s="185"/>
      <c r="Z158" s="185"/>
      <c r="AA158" s="185"/>
      <c r="AB158" s="185"/>
      <c r="AC158" s="185"/>
      <c r="AD158" s="190"/>
      <c r="AT158" s="191" t="s">
        <v>192</v>
      </c>
      <c r="AU158" s="191" t="s">
        <v>128</v>
      </c>
      <c r="AV158" s="10" t="s">
        <v>128</v>
      </c>
      <c r="AW158" s="10" t="s">
        <v>7</v>
      </c>
      <c r="AX158" s="10" t="s">
        <v>90</v>
      </c>
      <c r="AY158" s="191" t="s">
        <v>184</v>
      </c>
    </row>
    <row r="159" spans="2:65" s="10" customFormat="1" ht="22.5" customHeight="1">
      <c r="B159" s="184"/>
      <c r="C159" s="185"/>
      <c r="D159" s="185"/>
      <c r="E159" s="186" t="s">
        <v>26</v>
      </c>
      <c r="F159" s="296" t="s">
        <v>901</v>
      </c>
      <c r="G159" s="297"/>
      <c r="H159" s="297"/>
      <c r="I159" s="297"/>
      <c r="J159" s="185"/>
      <c r="K159" s="187">
        <v>1.94</v>
      </c>
      <c r="L159" s="185"/>
      <c r="M159" s="185"/>
      <c r="N159" s="185"/>
      <c r="O159" s="185"/>
      <c r="P159" s="185"/>
      <c r="Q159" s="185"/>
      <c r="R159" s="188"/>
      <c r="T159" s="189"/>
      <c r="U159" s="185"/>
      <c r="V159" s="185"/>
      <c r="W159" s="185"/>
      <c r="X159" s="185"/>
      <c r="Y159" s="185"/>
      <c r="Z159" s="185"/>
      <c r="AA159" s="185"/>
      <c r="AB159" s="185"/>
      <c r="AC159" s="185"/>
      <c r="AD159" s="190"/>
      <c r="AT159" s="191" t="s">
        <v>192</v>
      </c>
      <c r="AU159" s="191" t="s">
        <v>128</v>
      </c>
      <c r="AV159" s="10" t="s">
        <v>128</v>
      </c>
      <c r="AW159" s="10" t="s">
        <v>7</v>
      </c>
      <c r="AX159" s="10" t="s">
        <v>90</v>
      </c>
      <c r="AY159" s="191" t="s">
        <v>184</v>
      </c>
    </row>
    <row r="160" spans="2:65" s="11" customFormat="1" ht="22.5" customHeight="1">
      <c r="B160" s="192"/>
      <c r="C160" s="193"/>
      <c r="D160" s="193"/>
      <c r="E160" s="194" t="s">
        <v>26</v>
      </c>
      <c r="F160" s="306" t="s">
        <v>209</v>
      </c>
      <c r="G160" s="307"/>
      <c r="H160" s="307"/>
      <c r="I160" s="307"/>
      <c r="J160" s="193"/>
      <c r="K160" s="195">
        <v>21.44</v>
      </c>
      <c r="L160" s="193"/>
      <c r="M160" s="193"/>
      <c r="N160" s="193"/>
      <c r="O160" s="193"/>
      <c r="P160" s="193"/>
      <c r="Q160" s="193"/>
      <c r="R160" s="196"/>
      <c r="T160" s="197"/>
      <c r="U160" s="193"/>
      <c r="V160" s="193"/>
      <c r="W160" s="193"/>
      <c r="X160" s="193"/>
      <c r="Y160" s="193"/>
      <c r="Z160" s="193"/>
      <c r="AA160" s="193"/>
      <c r="AB160" s="193"/>
      <c r="AC160" s="193"/>
      <c r="AD160" s="198"/>
      <c r="AT160" s="199" t="s">
        <v>192</v>
      </c>
      <c r="AU160" s="199" t="s">
        <v>128</v>
      </c>
      <c r="AV160" s="11" t="s">
        <v>189</v>
      </c>
      <c r="AW160" s="11" t="s">
        <v>7</v>
      </c>
      <c r="AX160" s="11" t="s">
        <v>27</v>
      </c>
      <c r="AY160" s="199" t="s">
        <v>184</v>
      </c>
    </row>
    <row r="161" spans="2:65" s="9" customFormat="1" ht="29.85" customHeight="1">
      <c r="B161" s="164"/>
      <c r="C161" s="165"/>
      <c r="D161" s="175" t="s">
        <v>151</v>
      </c>
      <c r="E161" s="175"/>
      <c r="F161" s="175"/>
      <c r="G161" s="175"/>
      <c r="H161" s="175"/>
      <c r="I161" s="175"/>
      <c r="J161" s="175"/>
      <c r="K161" s="175"/>
      <c r="L161" s="175"/>
      <c r="M161" s="286">
        <f>BK161</f>
        <v>0</v>
      </c>
      <c r="N161" s="287"/>
      <c r="O161" s="287"/>
      <c r="P161" s="287"/>
      <c r="Q161" s="287"/>
      <c r="R161" s="167"/>
      <c r="T161" s="168"/>
      <c r="U161" s="165"/>
      <c r="V161" s="165"/>
      <c r="W161" s="169">
        <f>SUM(W162:W167)</f>
        <v>0</v>
      </c>
      <c r="X161" s="169">
        <f>SUM(X162:X167)</f>
        <v>0</v>
      </c>
      <c r="Y161" s="165"/>
      <c r="Z161" s="170">
        <f>SUM(Z162:Z167)</f>
        <v>0</v>
      </c>
      <c r="AA161" s="165"/>
      <c r="AB161" s="170">
        <f>SUM(AB162:AB167)</f>
        <v>0</v>
      </c>
      <c r="AC161" s="165"/>
      <c r="AD161" s="171">
        <f>SUM(AD162:AD167)</f>
        <v>0</v>
      </c>
      <c r="AR161" s="172" t="s">
        <v>27</v>
      </c>
      <c r="AT161" s="173" t="s">
        <v>89</v>
      </c>
      <c r="AU161" s="173" t="s">
        <v>27</v>
      </c>
      <c r="AY161" s="172" t="s">
        <v>184</v>
      </c>
      <c r="BK161" s="174">
        <f>SUM(BK162:BK167)</f>
        <v>0</v>
      </c>
    </row>
    <row r="162" spans="2:65" s="1" customFormat="1" ht="31.5" customHeight="1">
      <c r="B162" s="38"/>
      <c r="C162" s="176" t="s">
        <v>251</v>
      </c>
      <c r="D162" s="176" t="s">
        <v>185</v>
      </c>
      <c r="E162" s="177" t="s">
        <v>902</v>
      </c>
      <c r="F162" s="298" t="s">
        <v>903</v>
      </c>
      <c r="G162" s="298"/>
      <c r="H162" s="298"/>
      <c r="I162" s="298"/>
      <c r="J162" s="178" t="s">
        <v>321</v>
      </c>
      <c r="K162" s="179">
        <v>40.869</v>
      </c>
      <c r="L162" s="180">
        <v>0</v>
      </c>
      <c r="M162" s="299">
        <v>0</v>
      </c>
      <c r="N162" s="300"/>
      <c r="O162" s="300"/>
      <c r="P162" s="279">
        <f>ROUND(V162*K162,2)</f>
        <v>0</v>
      </c>
      <c r="Q162" s="279"/>
      <c r="R162" s="40"/>
      <c r="T162" s="181" t="s">
        <v>26</v>
      </c>
      <c r="U162" s="47" t="s">
        <v>53</v>
      </c>
      <c r="V162" s="127">
        <f>L162+M162</f>
        <v>0</v>
      </c>
      <c r="W162" s="127">
        <f>ROUND(L162*K162,2)</f>
        <v>0</v>
      </c>
      <c r="X162" s="127">
        <f>ROUND(M162*K162,2)</f>
        <v>0</v>
      </c>
      <c r="Y162" s="39"/>
      <c r="Z162" s="182">
        <f>Y162*K162</f>
        <v>0</v>
      </c>
      <c r="AA162" s="182">
        <v>0</v>
      </c>
      <c r="AB162" s="182">
        <f>AA162*K162</f>
        <v>0</v>
      </c>
      <c r="AC162" s="182">
        <v>0</v>
      </c>
      <c r="AD162" s="183">
        <f>AC162*K162</f>
        <v>0</v>
      </c>
      <c r="AR162" s="21" t="s">
        <v>189</v>
      </c>
      <c r="AT162" s="21" t="s">
        <v>185</v>
      </c>
      <c r="AU162" s="21" t="s">
        <v>128</v>
      </c>
      <c r="AY162" s="21" t="s">
        <v>184</v>
      </c>
      <c r="BE162" s="114">
        <f>IF(U162="základní",P162,0)</f>
        <v>0</v>
      </c>
      <c r="BF162" s="114">
        <f>IF(U162="snížená",P162,0)</f>
        <v>0</v>
      </c>
      <c r="BG162" s="114">
        <f>IF(U162="zákl. přenesená",P162,0)</f>
        <v>0</v>
      </c>
      <c r="BH162" s="114">
        <f>IF(U162="sníž. přenesená",P162,0)</f>
        <v>0</v>
      </c>
      <c r="BI162" s="114">
        <f>IF(U162="nulová",P162,0)</f>
        <v>0</v>
      </c>
      <c r="BJ162" s="21" t="s">
        <v>27</v>
      </c>
      <c r="BK162" s="114">
        <f>ROUND(V162*K162,2)</f>
        <v>0</v>
      </c>
      <c r="BL162" s="21" t="s">
        <v>189</v>
      </c>
      <c r="BM162" s="21" t="s">
        <v>904</v>
      </c>
    </row>
    <row r="163" spans="2:65" s="10" customFormat="1" ht="31.5" customHeight="1">
      <c r="B163" s="184"/>
      <c r="C163" s="185"/>
      <c r="D163" s="185"/>
      <c r="E163" s="186" t="s">
        <v>26</v>
      </c>
      <c r="F163" s="301" t="s">
        <v>905</v>
      </c>
      <c r="G163" s="302"/>
      <c r="H163" s="302"/>
      <c r="I163" s="302"/>
      <c r="J163" s="185"/>
      <c r="K163" s="187">
        <v>40.869</v>
      </c>
      <c r="L163" s="185"/>
      <c r="M163" s="185"/>
      <c r="N163" s="185"/>
      <c r="O163" s="185"/>
      <c r="P163" s="185"/>
      <c r="Q163" s="185"/>
      <c r="R163" s="188"/>
      <c r="T163" s="189"/>
      <c r="U163" s="185"/>
      <c r="V163" s="185"/>
      <c r="W163" s="185"/>
      <c r="X163" s="185"/>
      <c r="Y163" s="185"/>
      <c r="Z163" s="185"/>
      <c r="AA163" s="185"/>
      <c r="AB163" s="185"/>
      <c r="AC163" s="185"/>
      <c r="AD163" s="190"/>
      <c r="AT163" s="191" t="s">
        <v>192</v>
      </c>
      <c r="AU163" s="191" t="s">
        <v>128</v>
      </c>
      <c r="AV163" s="10" t="s">
        <v>128</v>
      </c>
      <c r="AW163" s="10" t="s">
        <v>7</v>
      </c>
      <c r="AX163" s="10" t="s">
        <v>27</v>
      </c>
      <c r="AY163" s="191" t="s">
        <v>184</v>
      </c>
    </row>
    <row r="164" spans="2:65" s="1" customFormat="1" ht="31.5" customHeight="1">
      <c r="B164" s="38"/>
      <c r="C164" s="176" t="s">
        <v>256</v>
      </c>
      <c r="D164" s="176" t="s">
        <v>185</v>
      </c>
      <c r="E164" s="177" t="s">
        <v>906</v>
      </c>
      <c r="F164" s="298" t="s">
        <v>907</v>
      </c>
      <c r="G164" s="298"/>
      <c r="H164" s="298"/>
      <c r="I164" s="298"/>
      <c r="J164" s="178" t="s">
        <v>321</v>
      </c>
      <c r="K164" s="179">
        <v>40.869</v>
      </c>
      <c r="L164" s="180">
        <v>0</v>
      </c>
      <c r="M164" s="299">
        <v>0</v>
      </c>
      <c r="N164" s="300"/>
      <c r="O164" s="300"/>
      <c r="P164" s="279">
        <f>ROUND(V164*K164,2)</f>
        <v>0</v>
      </c>
      <c r="Q164" s="279"/>
      <c r="R164" s="40"/>
      <c r="T164" s="181" t="s">
        <v>26</v>
      </c>
      <c r="U164" s="47" t="s">
        <v>53</v>
      </c>
      <c r="V164" s="127">
        <f>L164+M164</f>
        <v>0</v>
      </c>
      <c r="W164" s="127">
        <f>ROUND(L164*K164,2)</f>
        <v>0</v>
      </c>
      <c r="X164" s="127">
        <f>ROUND(M164*K164,2)</f>
        <v>0</v>
      </c>
      <c r="Y164" s="39"/>
      <c r="Z164" s="182">
        <f>Y164*K164</f>
        <v>0</v>
      </c>
      <c r="AA164" s="182">
        <v>0</v>
      </c>
      <c r="AB164" s="182">
        <f>AA164*K164</f>
        <v>0</v>
      </c>
      <c r="AC164" s="182">
        <v>0</v>
      </c>
      <c r="AD164" s="183">
        <f>AC164*K164</f>
        <v>0</v>
      </c>
      <c r="AR164" s="21" t="s">
        <v>189</v>
      </c>
      <c r="AT164" s="21" t="s">
        <v>185</v>
      </c>
      <c r="AU164" s="21" t="s">
        <v>128</v>
      </c>
      <c r="AY164" s="21" t="s">
        <v>184</v>
      </c>
      <c r="BE164" s="114">
        <f>IF(U164="základní",P164,0)</f>
        <v>0</v>
      </c>
      <c r="BF164" s="114">
        <f>IF(U164="snížená",P164,0)</f>
        <v>0</v>
      </c>
      <c r="BG164" s="114">
        <f>IF(U164="zákl. přenesená",P164,0)</f>
        <v>0</v>
      </c>
      <c r="BH164" s="114">
        <f>IF(U164="sníž. přenesená",P164,0)</f>
        <v>0</v>
      </c>
      <c r="BI164" s="114">
        <f>IF(U164="nulová",P164,0)</f>
        <v>0</v>
      </c>
      <c r="BJ164" s="21" t="s">
        <v>27</v>
      </c>
      <c r="BK164" s="114">
        <f>ROUND(V164*K164,2)</f>
        <v>0</v>
      </c>
      <c r="BL164" s="21" t="s">
        <v>189</v>
      </c>
      <c r="BM164" s="21" t="s">
        <v>908</v>
      </c>
    </row>
    <row r="165" spans="2:65" s="10" customFormat="1" ht="31.5" customHeight="1">
      <c r="B165" s="184"/>
      <c r="C165" s="185"/>
      <c r="D165" s="185"/>
      <c r="E165" s="186" t="s">
        <v>26</v>
      </c>
      <c r="F165" s="301" t="s">
        <v>909</v>
      </c>
      <c r="G165" s="302"/>
      <c r="H165" s="302"/>
      <c r="I165" s="302"/>
      <c r="J165" s="185"/>
      <c r="K165" s="187">
        <v>40.869</v>
      </c>
      <c r="L165" s="185"/>
      <c r="M165" s="185"/>
      <c r="N165" s="185"/>
      <c r="O165" s="185"/>
      <c r="P165" s="185"/>
      <c r="Q165" s="185"/>
      <c r="R165" s="188"/>
      <c r="T165" s="189"/>
      <c r="U165" s="185"/>
      <c r="V165" s="185"/>
      <c r="W165" s="185"/>
      <c r="X165" s="185"/>
      <c r="Y165" s="185"/>
      <c r="Z165" s="185"/>
      <c r="AA165" s="185"/>
      <c r="AB165" s="185"/>
      <c r="AC165" s="185"/>
      <c r="AD165" s="190"/>
      <c r="AT165" s="191" t="s">
        <v>192</v>
      </c>
      <c r="AU165" s="191" t="s">
        <v>128</v>
      </c>
      <c r="AV165" s="10" t="s">
        <v>128</v>
      </c>
      <c r="AW165" s="10" t="s">
        <v>7</v>
      </c>
      <c r="AX165" s="10" t="s">
        <v>27</v>
      </c>
      <c r="AY165" s="191" t="s">
        <v>184</v>
      </c>
    </row>
    <row r="166" spans="2:65" s="1" customFormat="1" ht="44.25" customHeight="1">
      <c r="B166" s="38"/>
      <c r="C166" s="176" t="s">
        <v>12</v>
      </c>
      <c r="D166" s="176" t="s">
        <v>185</v>
      </c>
      <c r="E166" s="177" t="s">
        <v>910</v>
      </c>
      <c r="F166" s="298" t="s">
        <v>911</v>
      </c>
      <c r="G166" s="298"/>
      <c r="H166" s="298"/>
      <c r="I166" s="298"/>
      <c r="J166" s="178" t="s">
        <v>321</v>
      </c>
      <c r="K166" s="179">
        <v>286.08300000000003</v>
      </c>
      <c r="L166" s="180">
        <v>0</v>
      </c>
      <c r="M166" s="299">
        <v>0</v>
      </c>
      <c r="N166" s="300"/>
      <c r="O166" s="300"/>
      <c r="P166" s="279">
        <f>ROUND(V166*K166,2)</f>
        <v>0</v>
      </c>
      <c r="Q166" s="279"/>
      <c r="R166" s="40"/>
      <c r="T166" s="181" t="s">
        <v>26</v>
      </c>
      <c r="U166" s="47" t="s">
        <v>53</v>
      </c>
      <c r="V166" s="127">
        <f>L166+M166</f>
        <v>0</v>
      </c>
      <c r="W166" s="127">
        <f>ROUND(L166*K166,2)</f>
        <v>0</v>
      </c>
      <c r="X166" s="127">
        <f>ROUND(M166*K166,2)</f>
        <v>0</v>
      </c>
      <c r="Y166" s="39"/>
      <c r="Z166" s="182">
        <f>Y166*K166</f>
        <v>0</v>
      </c>
      <c r="AA166" s="182">
        <v>0</v>
      </c>
      <c r="AB166" s="182">
        <f>AA166*K166</f>
        <v>0</v>
      </c>
      <c r="AC166" s="182">
        <v>0</v>
      </c>
      <c r="AD166" s="183">
        <f>AC166*K166</f>
        <v>0</v>
      </c>
      <c r="AR166" s="21" t="s">
        <v>189</v>
      </c>
      <c r="AT166" s="21" t="s">
        <v>185</v>
      </c>
      <c r="AU166" s="21" t="s">
        <v>128</v>
      </c>
      <c r="AY166" s="21" t="s">
        <v>184</v>
      </c>
      <c r="BE166" s="114">
        <f>IF(U166="základní",P166,0)</f>
        <v>0</v>
      </c>
      <c r="BF166" s="114">
        <f>IF(U166="snížená",P166,0)</f>
        <v>0</v>
      </c>
      <c r="BG166" s="114">
        <f>IF(U166="zákl. přenesená",P166,0)</f>
        <v>0</v>
      </c>
      <c r="BH166" s="114">
        <f>IF(U166="sníž. přenesená",P166,0)</f>
        <v>0</v>
      </c>
      <c r="BI166" s="114">
        <f>IF(U166="nulová",P166,0)</f>
        <v>0</v>
      </c>
      <c r="BJ166" s="21" t="s">
        <v>27</v>
      </c>
      <c r="BK166" s="114">
        <f>ROUND(V166*K166,2)</f>
        <v>0</v>
      </c>
      <c r="BL166" s="21" t="s">
        <v>189</v>
      </c>
      <c r="BM166" s="21" t="s">
        <v>912</v>
      </c>
    </row>
    <row r="167" spans="2:65" s="10" customFormat="1" ht="22.5" customHeight="1">
      <c r="B167" s="184"/>
      <c r="C167" s="185"/>
      <c r="D167" s="185"/>
      <c r="E167" s="186" t="s">
        <v>26</v>
      </c>
      <c r="F167" s="301" t="s">
        <v>913</v>
      </c>
      <c r="G167" s="302"/>
      <c r="H167" s="302"/>
      <c r="I167" s="302"/>
      <c r="J167" s="185"/>
      <c r="K167" s="187">
        <v>286.08300000000003</v>
      </c>
      <c r="L167" s="185"/>
      <c r="M167" s="185"/>
      <c r="N167" s="185"/>
      <c r="O167" s="185"/>
      <c r="P167" s="185"/>
      <c r="Q167" s="185"/>
      <c r="R167" s="188"/>
      <c r="T167" s="189"/>
      <c r="U167" s="185"/>
      <c r="V167" s="185"/>
      <c r="W167" s="185"/>
      <c r="X167" s="185"/>
      <c r="Y167" s="185"/>
      <c r="Z167" s="185"/>
      <c r="AA167" s="185"/>
      <c r="AB167" s="185"/>
      <c r="AC167" s="185"/>
      <c r="AD167" s="190"/>
      <c r="AT167" s="191" t="s">
        <v>192</v>
      </c>
      <c r="AU167" s="191" t="s">
        <v>128</v>
      </c>
      <c r="AV167" s="10" t="s">
        <v>128</v>
      </c>
      <c r="AW167" s="10" t="s">
        <v>7</v>
      </c>
      <c r="AX167" s="10" t="s">
        <v>27</v>
      </c>
      <c r="AY167" s="191" t="s">
        <v>184</v>
      </c>
    </row>
    <row r="168" spans="2:65" s="9" customFormat="1" ht="37.35" customHeight="1">
      <c r="B168" s="164"/>
      <c r="C168" s="165"/>
      <c r="D168" s="166" t="s">
        <v>860</v>
      </c>
      <c r="E168" s="166"/>
      <c r="F168" s="166"/>
      <c r="G168" s="166"/>
      <c r="H168" s="166"/>
      <c r="I168" s="166"/>
      <c r="J168" s="166"/>
      <c r="K168" s="166"/>
      <c r="L168" s="166"/>
      <c r="M168" s="284">
        <f>BK168</f>
        <v>0</v>
      </c>
      <c r="N168" s="285"/>
      <c r="O168" s="285"/>
      <c r="P168" s="285"/>
      <c r="Q168" s="285"/>
      <c r="R168" s="167"/>
      <c r="T168" s="168"/>
      <c r="U168" s="165"/>
      <c r="V168" s="165"/>
      <c r="W168" s="169">
        <f>W169</f>
        <v>0</v>
      </c>
      <c r="X168" s="169">
        <f>X169</f>
        <v>0</v>
      </c>
      <c r="Y168" s="165"/>
      <c r="Z168" s="170">
        <f>Z169</f>
        <v>0</v>
      </c>
      <c r="AA168" s="165"/>
      <c r="AB168" s="170">
        <f>AB169</f>
        <v>1.7822707999999996</v>
      </c>
      <c r="AC168" s="165"/>
      <c r="AD168" s="171">
        <f>AD169</f>
        <v>0</v>
      </c>
      <c r="AR168" s="172" t="s">
        <v>128</v>
      </c>
      <c r="AT168" s="173" t="s">
        <v>89</v>
      </c>
      <c r="AU168" s="173" t="s">
        <v>90</v>
      </c>
      <c r="AY168" s="172" t="s">
        <v>184</v>
      </c>
      <c r="BK168" s="174">
        <f>BK169</f>
        <v>0</v>
      </c>
    </row>
    <row r="169" spans="2:65" s="9" customFormat="1" ht="19.95" customHeight="1">
      <c r="B169" s="164"/>
      <c r="C169" s="165"/>
      <c r="D169" s="175" t="s">
        <v>861</v>
      </c>
      <c r="E169" s="175"/>
      <c r="F169" s="175"/>
      <c r="G169" s="175"/>
      <c r="H169" s="175"/>
      <c r="I169" s="175"/>
      <c r="J169" s="175"/>
      <c r="K169" s="175"/>
      <c r="L169" s="175"/>
      <c r="M169" s="286">
        <f>BK169</f>
        <v>0</v>
      </c>
      <c r="N169" s="287"/>
      <c r="O169" s="287"/>
      <c r="P169" s="287"/>
      <c r="Q169" s="287"/>
      <c r="R169" s="167"/>
      <c r="T169" s="168"/>
      <c r="U169" s="165"/>
      <c r="V169" s="165"/>
      <c r="W169" s="169">
        <f>SUM(W170:W185)</f>
        <v>0</v>
      </c>
      <c r="X169" s="169">
        <f>SUM(X170:X185)</f>
        <v>0</v>
      </c>
      <c r="Y169" s="165"/>
      <c r="Z169" s="170">
        <f>SUM(Z170:Z185)</f>
        <v>0</v>
      </c>
      <c r="AA169" s="165"/>
      <c r="AB169" s="170">
        <f>SUM(AB170:AB185)</f>
        <v>1.7822707999999996</v>
      </c>
      <c r="AC169" s="165"/>
      <c r="AD169" s="171">
        <f>SUM(AD170:AD185)</f>
        <v>0</v>
      </c>
      <c r="AR169" s="172" t="s">
        <v>128</v>
      </c>
      <c r="AT169" s="173" t="s">
        <v>89</v>
      </c>
      <c r="AU169" s="173" t="s">
        <v>27</v>
      </c>
      <c r="AY169" s="172" t="s">
        <v>184</v>
      </c>
      <c r="BK169" s="174">
        <f>SUM(BK170:BK185)</f>
        <v>0</v>
      </c>
    </row>
    <row r="170" spans="2:65" s="1" customFormat="1" ht="22.5" customHeight="1">
      <c r="B170" s="38"/>
      <c r="C170" s="176" t="s">
        <v>265</v>
      </c>
      <c r="D170" s="176" t="s">
        <v>185</v>
      </c>
      <c r="E170" s="177" t="s">
        <v>914</v>
      </c>
      <c r="F170" s="298" t="s">
        <v>915</v>
      </c>
      <c r="G170" s="298"/>
      <c r="H170" s="298"/>
      <c r="I170" s="298"/>
      <c r="J170" s="178" t="s">
        <v>332</v>
      </c>
      <c r="K170" s="179">
        <v>161</v>
      </c>
      <c r="L170" s="180">
        <v>0</v>
      </c>
      <c r="M170" s="299">
        <v>0</v>
      </c>
      <c r="N170" s="300"/>
      <c r="O170" s="300"/>
      <c r="P170" s="279">
        <f>ROUND(V170*K170,2)</f>
        <v>0</v>
      </c>
      <c r="Q170" s="279"/>
      <c r="R170" s="40"/>
      <c r="T170" s="181" t="s">
        <v>26</v>
      </c>
      <c r="U170" s="47" t="s">
        <v>53</v>
      </c>
      <c r="V170" s="127">
        <f>L170+M170</f>
        <v>0</v>
      </c>
      <c r="W170" s="127">
        <f>ROUND(L170*K170,2)</f>
        <v>0</v>
      </c>
      <c r="X170" s="127">
        <f>ROUND(M170*K170,2)</f>
        <v>0</v>
      </c>
      <c r="Y170" s="39"/>
      <c r="Z170" s="182">
        <f>Y170*K170</f>
        <v>0</v>
      </c>
      <c r="AA170" s="182">
        <v>1.9000000000000001E-4</v>
      </c>
      <c r="AB170" s="182">
        <f>AA170*K170</f>
        <v>3.0590000000000003E-2</v>
      </c>
      <c r="AC170" s="182">
        <v>0</v>
      </c>
      <c r="AD170" s="183">
        <f>AC170*K170</f>
        <v>0</v>
      </c>
      <c r="AR170" s="21" t="s">
        <v>265</v>
      </c>
      <c r="AT170" s="21" t="s">
        <v>185</v>
      </c>
      <c r="AU170" s="21" t="s">
        <v>128</v>
      </c>
      <c r="AY170" s="21" t="s">
        <v>184</v>
      </c>
      <c r="BE170" s="114">
        <f>IF(U170="základní",P170,0)</f>
        <v>0</v>
      </c>
      <c r="BF170" s="114">
        <f>IF(U170="snížená",P170,0)</f>
        <v>0</v>
      </c>
      <c r="BG170" s="114">
        <f>IF(U170="zákl. přenesená",P170,0)</f>
        <v>0</v>
      </c>
      <c r="BH170" s="114">
        <f>IF(U170="sníž. přenesená",P170,0)</f>
        <v>0</v>
      </c>
      <c r="BI170" s="114">
        <f>IF(U170="nulová",P170,0)</f>
        <v>0</v>
      </c>
      <c r="BJ170" s="21" t="s">
        <v>27</v>
      </c>
      <c r="BK170" s="114">
        <f>ROUND(V170*K170,2)</f>
        <v>0</v>
      </c>
      <c r="BL170" s="21" t="s">
        <v>265</v>
      </c>
      <c r="BM170" s="21" t="s">
        <v>916</v>
      </c>
    </row>
    <row r="171" spans="2:65" s="10" customFormat="1" ht="22.5" customHeight="1">
      <c r="B171" s="184"/>
      <c r="C171" s="185"/>
      <c r="D171" s="185"/>
      <c r="E171" s="186" t="s">
        <v>26</v>
      </c>
      <c r="F171" s="301" t="s">
        <v>917</v>
      </c>
      <c r="G171" s="302"/>
      <c r="H171" s="302"/>
      <c r="I171" s="302"/>
      <c r="J171" s="185"/>
      <c r="K171" s="187">
        <v>161</v>
      </c>
      <c r="L171" s="185"/>
      <c r="M171" s="185"/>
      <c r="N171" s="185"/>
      <c r="O171" s="185"/>
      <c r="P171" s="185"/>
      <c r="Q171" s="185"/>
      <c r="R171" s="188"/>
      <c r="T171" s="189"/>
      <c r="U171" s="185"/>
      <c r="V171" s="185"/>
      <c r="W171" s="185"/>
      <c r="X171" s="185"/>
      <c r="Y171" s="185"/>
      <c r="Z171" s="185"/>
      <c r="AA171" s="185"/>
      <c r="AB171" s="185"/>
      <c r="AC171" s="185"/>
      <c r="AD171" s="190"/>
      <c r="AT171" s="191" t="s">
        <v>192</v>
      </c>
      <c r="AU171" s="191" t="s">
        <v>128</v>
      </c>
      <c r="AV171" s="10" t="s">
        <v>128</v>
      </c>
      <c r="AW171" s="10" t="s">
        <v>7</v>
      </c>
      <c r="AX171" s="10" t="s">
        <v>27</v>
      </c>
      <c r="AY171" s="191" t="s">
        <v>184</v>
      </c>
    </row>
    <row r="172" spans="2:65" s="1" customFormat="1" ht="31.5" customHeight="1">
      <c r="B172" s="38"/>
      <c r="C172" s="208" t="s">
        <v>270</v>
      </c>
      <c r="D172" s="208" t="s">
        <v>318</v>
      </c>
      <c r="E172" s="209" t="s">
        <v>918</v>
      </c>
      <c r="F172" s="303" t="s">
        <v>919</v>
      </c>
      <c r="G172" s="303"/>
      <c r="H172" s="303"/>
      <c r="I172" s="303"/>
      <c r="J172" s="210" t="s">
        <v>332</v>
      </c>
      <c r="K172" s="211">
        <v>161</v>
      </c>
      <c r="L172" s="212">
        <v>0</v>
      </c>
      <c r="M172" s="304"/>
      <c r="N172" s="304"/>
      <c r="O172" s="305"/>
      <c r="P172" s="279">
        <f>ROUND(V172*K172,2)</f>
        <v>0</v>
      </c>
      <c r="Q172" s="279"/>
      <c r="R172" s="40"/>
      <c r="T172" s="181" t="s">
        <v>26</v>
      </c>
      <c r="U172" s="47" t="s">
        <v>53</v>
      </c>
      <c r="V172" s="127">
        <f>L172+M172</f>
        <v>0</v>
      </c>
      <c r="W172" s="127">
        <f>ROUND(L172*K172,2)</f>
        <v>0</v>
      </c>
      <c r="X172" s="127">
        <f>ROUND(M172*K172,2)</f>
        <v>0</v>
      </c>
      <c r="Y172" s="39"/>
      <c r="Z172" s="182">
        <f>Y172*K172</f>
        <v>0</v>
      </c>
      <c r="AA172" s="182">
        <v>8.3999999999999995E-3</v>
      </c>
      <c r="AB172" s="182">
        <f>AA172*K172</f>
        <v>1.3523999999999998</v>
      </c>
      <c r="AC172" s="182">
        <v>0</v>
      </c>
      <c r="AD172" s="183">
        <f>AC172*K172</f>
        <v>0</v>
      </c>
      <c r="AR172" s="21" t="s">
        <v>227</v>
      </c>
      <c r="AT172" s="21" t="s">
        <v>318</v>
      </c>
      <c r="AU172" s="21" t="s">
        <v>128</v>
      </c>
      <c r="AY172" s="21" t="s">
        <v>184</v>
      </c>
      <c r="BE172" s="114">
        <f>IF(U172="základní",P172,0)</f>
        <v>0</v>
      </c>
      <c r="BF172" s="114">
        <f>IF(U172="snížená",P172,0)</f>
        <v>0</v>
      </c>
      <c r="BG172" s="114">
        <f>IF(U172="zákl. přenesená",P172,0)</f>
        <v>0</v>
      </c>
      <c r="BH172" s="114">
        <f>IF(U172="sníž. přenesená",P172,0)</f>
        <v>0</v>
      </c>
      <c r="BI172" s="114">
        <f>IF(U172="nulová",P172,0)</f>
        <v>0</v>
      </c>
      <c r="BJ172" s="21" t="s">
        <v>27</v>
      </c>
      <c r="BK172" s="114">
        <f>ROUND(V172*K172,2)</f>
        <v>0</v>
      </c>
      <c r="BL172" s="21" t="s">
        <v>189</v>
      </c>
      <c r="BM172" s="21" t="s">
        <v>920</v>
      </c>
    </row>
    <row r="173" spans="2:65" s="1" customFormat="1" ht="31.5" customHeight="1">
      <c r="B173" s="38"/>
      <c r="C173" s="176" t="s">
        <v>276</v>
      </c>
      <c r="D173" s="176" t="s">
        <v>185</v>
      </c>
      <c r="E173" s="177" t="s">
        <v>921</v>
      </c>
      <c r="F173" s="298" t="s">
        <v>922</v>
      </c>
      <c r="G173" s="298"/>
      <c r="H173" s="298"/>
      <c r="I173" s="298"/>
      <c r="J173" s="178" t="s">
        <v>923</v>
      </c>
      <c r="K173" s="179">
        <v>376.68</v>
      </c>
      <c r="L173" s="180">
        <v>0</v>
      </c>
      <c r="M173" s="299">
        <v>0</v>
      </c>
      <c r="N173" s="300"/>
      <c r="O173" s="300"/>
      <c r="P173" s="279">
        <f>ROUND(V173*K173,2)</f>
        <v>0</v>
      </c>
      <c r="Q173" s="279"/>
      <c r="R173" s="40"/>
      <c r="T173" s="181" t="s">
        <v>26</v>
      </c>
      <c r="U173" s="47" t="s">
        <v>53</v>
      </c>
      <c r="V173" s="127">
        <f>L173+M173</f>
        <v>0</v>
      </c>
      <c r="W173" s="127">
        <f>ROUND(L173*K173,2)</f>
        <v>0</v>
      </c>
      <c r="X173" s="127">
        <f>ROUND(M173*K173,2)</f>
        <v>0</v>
      </c>
      <c r="Y173" s="39"/>
      <c r="Z173" s="182">
        <f>Y173*K173</f>
        <v>0</v>
      </c>
      <c r="AA173" s="182">
        <v>6.0000000000000002E-5</v>
      </c>
      <c r="AB173" s="182">
        <f>AA173*K173</f>
        <v>2.2600800000000001E-2</v>
      </c>
      <c r="AC173" s="182">
        <v>0</v>
      </c>
      <c r="AD173" s="183">
        <f>AC173*K173</f>
        <v>0</v>
      </c>
      <c r="AR173" s="21" t="s">
        <v>265</v>
      </c>
      <c r="AT173" s="21" t="s">
        <v>185</v>
      </c>
      <c r="AU173" s="21" t="s">
        <v>128</v>
      </c>
      <c r="AY173" s="21" t="s">
        <v>184</v>
      </c>
      <c r="BE173" s="114">
        <f>IF(U173="základní",P173,0)</f>
        <v>0</v>
      </c>
      <c r="BF173" s="114">
        <f>IF(U173="snížená",P173,0)</f>
        <v>0</v>
      </c>
      <c r="BG173" s="114">
        <f>IF(U173="zákl. přenesená",P173,0)</f>
        <v>0</v>
      </c>
      <c r="BH173" s="114">
        <f>IF(U173="sníž. přenesená",P173,0)</f>
        <v>0</v>
      </c>
      <c r="BI173" s="114">
        <f>IF(U173="nulová",P173,0)</f>
        <v>0</v>
      </c>
      <c r="BJ173" s="21" t="s">
        <v>27</v>
      </c>
      <c r="BK173" s="114">
        <f>ROUND(V173*K173,2)</f>
        <v>0</v>
      </c>
      <c r="BL173" s="21" t="s">
        <v>265</v>
      </c>
      <c r="BM173" s="21" t="s">
        <v>924</v>
      </c>
    </row>
    <row r="174" spans="2:65" s="10" customFormat="1" ht="22.5" customHeight="1">
      <c r="B174" s="184"/>
      <c r="C174" s="185"/>
      <c r="D174" s="185"/>
      <c r="E174" s="186" t="s">
        <v>26</v>
      </c>
      <c r="F174" s="301" t="s">
        <v>925</v>
      </c>
      <c r="G174" s="302"/>
      <c r="H174" s="302"/>
      <c r="I174" s="302"/>
      <c r="J174" s="185"/>
      <c r="K174" s="187">
        <v>376.68</v>
      </c>
      <c r="L174" s="185"/>
      <c r="M174" s="185"/>
      <c r="N174" s="185"/>
      <c r="O174" s="185"/>
      <c r="P174" s="185"/>
      <c r="Q174" s="185"/>
      <c r="R174" s="188"/>
      <c r="T174" s="189"/>
      <c r="U174" s="185"/>
      <c r="V174" s="185"/>
      <c r="W174" s="185"/>
      <c r="X174" s="185"/>
      <c r="Y174" s="185"/>
      <c r="Z174" s="185"/>
      <c r="AA174" s="185"/>
      <c r="AB174" s="185"/>
      <c r="AC174" s="185"/>
      <c r="AD174" s="190"/>
      <c r="AT174" s="191" t="s">
        <v>192</v>
      </c>
      <c r="AU174" s="191" t="s">
        <v>128</v>
      </c>
      <c r="AV174" s="10" t="s">
        <v>128</v>
      </c>
      <c r="AW174" s="10" t="s">
        <v>7</v>
      </c>
      <c r="AX174" s="10" t="s">
        <v>27</v>
      </c>
      <c r="AY174" s="191" t="s">
        <v>184</v>
      </c>
    </row>
    <row r="175" spans="2:65" s="1" customFormat="1" ht="31.5" customHeight="1">
      <c r="B175" s="38"/>
      <c r="C175" s="208" t="s">
        <v>282</v>
      </c>
      <c r="D175" s="208" t="s">
        <v>318</v>
      </c>
      <c r="E175" s="209" t="s">
        <v>926</v>
      </c>
      <c r="F175" s="303" t="s">
        <v>927</v>
      </c>
      <c r="G175" s="303"/>
      <c r="H175" s="303"/>
      <c r="I175" s="303"/>
      <c r="J175" s="210" t="s">
        <v>314</v>
      </c>
      <c r="K175" s="211">
        <v>876</v>
      </c>
      <c r="L175" s="212">
        <v>0</v>
      </c>
      <c r="M175" s="304"/>
      <c r="N175" s="304"/>
      <c r="O175" s="305"/>
      <c r="P175" s="279">
        <f>ROUND(V175*K175,2)</f>
        <v>0</v>
      </c>
      <c r="Q175" s="279"/>
      <c r="R175" s="40"/>
      <c r="T175" s="181" t="s">
        <v>26</v>
      </c>
      <c r="U175" s="47" t="s">
        <v>53</v>
      </c>
      <c r="V175" s="127">
        <f>L175+M175</f>
        <v>0</v>
      </c>
      <c r="W175" s="127">
        <f>ROUND(L175*K175,2)</f>
        <v>0</v>
      </c>
      <c r="X175" s="127">
        <f>ROUND(M175*K175,2)</f>
        <v>0</v>
      </c>
      <c r="Y175" s="39"/>
      <c r="Z175" s="182">
        <f>Y175*K175</f>
        <v>0</v>
      </c>
      <c r="AA175" s="182">
        <v>4.2999999999999999E-4</v>
      </c>
      <c r="AB175" s="182">
        <f>AA175*K175</f>
        <v>0.37668000000000001</v>
      </c>
      <c r="AC175" s="182">
        <v>0</v>
      </c>
      <c r="AD175" s="183">
        <f>AC175*K175</f>
        <v>0</v>
      </c>
      <c r="AR175" s="21" t="s">
        <v>227</v>
      </c>
      <c r="AT175" s="21" t="s">
        <v>318</v>
      </c>
      <c r="AU175" s="21" t="s">
        <v>128</v>
      </c>
      <c r="AY175" s="21" t="s">
        <v>184</v>
      </c>
      <c r="BE175" s="114">
        <f>IF(U175="základní",P175,0)</f>
        <v>0</v>
      </c>
      <c r="BF175" s="114">
        <f>IF(U175="snížená",P175,0)</f>
        <v>0</v>
      </c>
      <c r="BG175" s="114">
        <f>IF(U175="zákl. přenesená",P175,0)</f>
        <v>0</v>
      </c>
      <c r="BH175" s="114">
        <f>IF(U175="sníž. přenesená",P175,0)</f>
        <v>0</v>
      </c>
      <c r="BI175" s="114">
        <f>IF(U175="nulová",P175,0)</f>
        <v>0</v>
      </c>
      <c r="BJ175" s="21" t="s">
        <v>27</v>
      </c>
      <c r="BK175" s="114">
        <f>ROUND(V175*K175,2)</f>
        <v>0</v>
      </c>
      <c r="BL175" s="21" t="s">
        <v>189</v>
      </c>
      <c r="BM175" s="21" t="s">
        <v>928</v>
      </c>
    </row>
    <row r="176" spans="2:65" s="1" customFormat="1" ht="31.5" customHeight="1">
      <c r="B176" s="38"/>
      <c r="C176" s="176" t="s">
        <v>287</v>
      </c>
      <c r="D176" s="176" t="s">
        <v>185</v>
      </c>
      <c r="E176" s="177" t="s">
        <v>929</v>
      </c>
      <c r="F176" s="298" t="s">
        <v>930</v>
      </c>
      <c r="G176" s="298"/>
      <c r="H176" s="298"/>
      <c r="I176" s="298"/>
      <c r="J176" s="178" t="s">
        <v>321</v>
      </c>
      <c r="K176" s="179">
        <v>4.3220000000000001</v>
      </c>
      <c r="L176" s="180">
        <v>0</v>
      </c>
      <c r="M176" s="299">
        <v>0</v>
      </c>
      <c r="N176" s="300"/>
      <c r="O176" s="300"/>
      <c r="P176" s="279">
        <f>ROUND(V176*K176,2)</f>
        <v>0</v>
      </c>
      <c r="Q176" s="279"/>
      <c r="R176" s="40"/>
      <c r="T176" s="181" t="s">
        <v>26</v>
      </c>
      <c r="U176" s="47" t="s">
        <v>53</v>
      </c>
      <c r="V176" s="127">
        <f>L176+M176</f>
        <v>0</v>
      </c>
      <c r="W176" s="127">
        <f>ROUND(L176*K176,2)</f>
        <v>0</v>
      </c>
      <c r="X176" s="127">
        <f>ROUND(M176*K176,2)</f>
        <v>0</v>
      </c>
      <c r="Y176" s="39"/>
      <c r="Z176" s="182">
        <f>Y176*K176</f>
        <v>0</v>
      </c>
      <c r="AA176" s="182">
        <v>0</v>
      </c>
      <c r="AB176" s="182">
        <f>AA176*K176</f>
        <v>0</v>
      </c>
      <c r="AC176" s="182">
        <v>0</v>
      </c>
      <c r="AD176" s="183">
        <f>AC176*K176</f>
        <v>0</v>
      </c>
      <c r="AR176" s="21" t="s">
        <v>265</v>
      </c>
      <c r="AT176" s="21" t="s">
        <v>185</v>
      </c>
      <c r="AU176" s="21" t="s">
        <v>128</v>
      </c>
      <c r="AY176" s="21" t="s">
        <v>184</v>
      </c>
      <c r="BE176" s="114">
        <f>IF(U176="základní",P176,0)</f>
        <v>0</v>
      </c>
      <c r="BF176" s="114">
        <f>IF(U176="snížená",P176,0)</f>
        <v>0</v>
      </c>
      <c r="BG176" s="114">
        <f>IF(U176="zákl. přenesená",P176,0)</f>
        <v>0</v>
      </c>
      <c r="BH176" s="114">
        <f>IF(U176="sníž. přenesená",P176,0)</f>
        <v>0</v>
      </c>
      <c r="BI176" s="114">
        <f>IF(U176="nulová",P176,0)</f>
        <v>0</v>
      </c>
      <c r="BJ176" s="21" t="s">
        <v>27</v>
      </c>
      <c r="BK176" s="114">
        <f>ROUND(V176*K176,2)</f>
        <v>0</v>
      </c>
      <c r="BL176" s="21" t="s">
        <v>265</v>
      </c>
      <c r="BM176" s="21" t="s">
        <v>931</v>
      </c>
    </row>
    <row r="177" spans="2:65" s="10" customFormat="1" ht="22.5" customHeight="1">
      <c r="B177" s="184"/>
      <c r="C177" s="185"/>
      <c r="D177" s="185"/>
      <c r="E177" s="186" t="s">
        <v>26</v>
      </c>
      <c r="F177" s="301" t="s">
        <v>932</v>
      </c>
      <c r="G177" s="302"/>
      <c r="H177" s="302"/>
      <c r="I177" s="302"/>
      <c r="J177" s="185"/>
      <c r="K177" s="187">
        <v>2.5760000000000001</v>
      </c>
      <c r="L177" s="185"/>
      <c r="M177" s="185"/>
      <c r="N177" s="185"/>
      <c r="O177" s="185"/>
      <c r="P177" s="185"/>
      <c r="Q177" s="185"/>
      <c r="R177" s="188"/>
      <c r="T177" s="189"/>
      <c r="U177" s="185"/>
      <c r="V177" s="185"/>
      <c r="W177" s="185"/>
      <c r="X177" s="185"/>
      <c r="Y177" s="185"/>
      <c r="Z177" s="185"/>
      <c r="AA177" s="185"/>
      <c r="AB177" s="185"/>
      <c r="AC177" s="185"/>
      <c r="AD177" s="190"/>
      <c r="AT177" s="191" t="s">
        <v>192</v>
      </c>
      <c r="AU177" s="191" t="s">
        <v>128</v>
      </c>
      <c r="AV177" s="10" t="s">
        <v>128</v>
      </c>
      <c r="AW177" s="10" t="s">
        <v>7</v>
      </c>
      <c r="AX177" s="10" t="s">
        <v>90</v>
      </c>
      <c r="AY177" s="191" t="s">
        <v>184</v>
      </c>
    </row>
    <row r="178" spans="2:65" s="10" customFormat="1" ht="22.5" customHeight="1">
      <c r="B178" s="184"/>
      <c r="C178" s="185"/>
      <c r="D178" s="185"/>
      <c r="E178" s="186" t="s">
        <v>26</v>
      </c>
      <c r="F178" s="296" t="s">
        <v>933</v>
      </c>
      <c r="G178" s="297"/>
      <c r="H178" s="297"/>
      <c r="I178" s="297"/>
      <c r="J178" s="185"/>
      <c r="K178" s="187">
        <v>1.369</v>
      </c>
      <c r="L178" s="185"/>
      <c r="M178" s="185"/>
      <c r="N178" s="185"/>
      <c r="O178" s="185"/>
      <c r="P178" s="185"/>
      <c r="Q178" s="185"/>
      <c r="R178" s="188"/>
      <c r="T178" s="189"/>
      <c r="U178" s="185"/>
      <c r="V178" s="185"/>
      <c r="W178" s="185"/>
      <c r="X178" s="185"/>
      <c r="Y178" s="185"/>
      <c r="Z178" s="185"/>
      <c r="AA178" s="185"/>
      <c r="AB178" s="185"/>
      <c r="AC178" s="185"/>
      <c r="AD178" s="190"/>
      <c r="AT178" s="191" t="s">
        <v>192</v>
      </c>
      <c r="AU178" s="191" t="s">
        <v>128</v>
      </c>
      <c r="AV178" s="10" t="s">
        <v>128</v>
      </c>
      <c r="AW178" s="10" t="s">
        <v>7</v>
      </c>
      <c r="AX178" s="10" t="s">
        <v>90</v>
      </c>
      <c r="AY178" s="191" t="s">
        <v>184</v>
      </c>
    </row>
    <row r="179" spans="2:65" s="10" customFormat="1" ht="22.5" customHeight="1">
      <c r="B179" s="184"/>
      <c r="C179" s="185"/>
      <c r="D179" s="185"/>
      <c r="E179" s="186" t="s">
        <v>26</v>
      </c>
      <c r="F179" s="296" t="s">
        <v>934</v>
      </c>
      <c r="G179" s="297"/>
      <c r="H179" s="297"/>
      <c r="I179" s="297"/>
      <c r="J179" s="185"/>
      <c r="K179" s="187">
        <v>0.377</v>
      </c>
      <c r="L179" s="185"/>
      <c r="M179" s="185"/>
      <c r="N179" s="185"/>
      <c r="O179" s="185"/>
      <c r="P179" s="185"/>
      <c r="Q179" s="185"/>
      <c r="R179" s="188"/>
      <c r="T179" s="189"/>
      <c r="U179" s="185"/>
      <c r="V179" s="185"/>
      <c r="W179" s="185"/>
      <c r="X179" s="185"/>
      <c r="Y179" s="185"/>
      <c r="Z179" s="185"/>
      <c r="AA179" s="185"/>
      <c r="AB179" s="185"/>
      <c r="AC179" s="185"/>
      <c r="AD179" s="190"/>
      <c r="AT179" s="191" t="s">
        <v>192</v>
      </c>
      <c r="AU179" s="191" t="s">
        <v>128</v>
      </c>
      <c r="AV179" s="10" t="s">
        <v>128</v>
      </c>
      <c r="AW179" s="10" t="s">
        <v>7</v>
      </c>
      <c r="AX179" s="10" t="s">
        <v>90</v>
      </c>
      <c r="AY179" s="191" t="s">
        <v>184</v>
      </c>
    </row>
    <row r="180" spans="2:65" s="11" customFormat="1" ht="22.5" customHeight="1">
      <c r="B180" s="192"/>
      <c r="C180" s="193"/>
      <c r="D180" s="193"/>
      <c r="E180" s="194" t="s">
        <v>26</v>
      </c>
      <c r="F180" s="306" t="s">
        <v>209</v>
      </c>
      <c r="G180" s="307"/>
      <c r="H180" s="307"/>
      <c r="I180" s="307"/>
      <c r="J180" s="193"/>
      <c r="K180" s="195">
        <v>4.3220000000000001</v>
      </c>
      <c r="L180" s="193"/>
      <c r="M180" s="193"/>
      <c r="N180" s="193"/>
      <c r="O180" s="193"/>
      <c r="P180" s="193"/>
      <c r="Q180" s="193"/>
      <c r="R180" s="196"/>
      <c r="T180" s="197"/>
      <c r="U180" s="193"/>
      <c r="V180" s="193"/>
      <c r="W180" s="193"/>
      <c r="X180" s="193"/>
      <c r="Y180" s="193"/>
      <c r="Z180" s="193"/>
      <c r="AA180" s="193"/>
      <c r="AB180" s="193"/>
      <c r="AC180" s="193"/>
      <c r="AD180" s="198"/>
      <c r="AT180" s="199" t="s">
        <v>192</v>
      </c>
      <c r="AU180" s="199" t="s">
        <v>128</v>
      </c>
      <c r="AV180" s="11" t="s">
        <v>189</v>
      </c>
      <c r="AW180" s="11" t="s">
        <v>7</v>
      </c>
      <c r="AX180" s="11" t="s">
        <v>27</v>
      </c>
      <c r="AY180" s="199" t="s">
        <v>184</v>
      </c>
    </row>
    <row r="181" spans="2:65" s="1" customFormat="1" ht="31.5" customHeight="1">
      <c r="B181" s="38"/>
      <c r="C181" s="176" t="s">
        <v>11</v>
      </c>
      <c r="D181" s="176" t="s">
        <v>185</v>
      </c>
      <c r="E181" s="177" t="s">
        <v>935</v>
      </c>
      <c r="F181" s="298" t="s">
        <v>936</v>
      </c>
      <c r="G181" s="298"/>
      <c r="H181" s="298"/>
      <c r="I181" s="298"/>
      <c r="J181" s="178" t="s">
        <v>321</v>
      </c>
      <c r="K181" s="179">
        <v>4.3220000000000001</v>
      </c>
      <c r="L181" s="180">
        <v>0</v>
      </c>
      <c r="M181" s="299">
        <v>0</v>
      </c>
      <c r="N181" s="300"/>
      <c r="O181" s="300"/>
      <c r="P181" s="279">
        <f>ROUND(V181*K181,2)</f>
        <v>0</v>
      </c>
      <c r="Q181" s="279"/>
      <c r="R181" s="40"/>
      <c r="T181" s="181" t="s">
        <v>26</v>
      </c>
      <c r="U181" s="47" t="s">
        <v>53</v>
      </c>
      <c r="V181" s="127">
        <f>L181+M181</f>
        <v>0</v>
      </c>
      <c r="W181" s="127">
        <f>ROUND(L181*K181,2)</f>
        <v>0</v>
      </c>
      <c r="X181" s="127">
        <f>ROUND(M181*K181,2)</f>
        <v>0</v>
      </c>
      <c r="Y181" s="39"/>
      <c r="Z181" s="182">
        <f>Y181*K181</f>
        <v>0</v>
      </c>
      <c r="AA181" s="182">
        <v>0</v>
      </c>
      <c r="AB181" s="182">
        <f>AA181*K181</f>
        <v>0</v>
      </c>
      <c r="AC181" s="182">
        <v>0</v>
      </c>
      <c r="AD181" s="183">
        <f>AC181*K181</f>
        <v>0</v>
      </c>
      <c r="AR181" s="21" t="s">
        <v>265</v>
      </c>
      <c r="AT181" s="21" t="s">
        <v>185</v>
      </c>
      <c r="AU181" s="21" t="s">
        <v>128</v>
      </c>
      <c r="AY181" s="21" t="s">
        <v>184</v>
      </c>
      <c r="BE181" s="114">
        <f>IF(U181="základní",P181,0)</f>
        <v>0</v>
      </c>
      <c r="BF181" s="114">
        <f>IF(U181="snížená",P181,0)</f>
        <v>0</v>
      </c>
      <c r="BG181" s="114">
        <f>IF(U181="zákl. přenesená",P181,0)</f>
        <v>0</v>
      </c>
      <c r="BH181" s="114">
        <f>IF(U181="sníž. přenesená",P181,0)</f>
        <v>0</v>
      </c>
      <c r="BI181" s="114">
        <f>IF(U181="nulová",P181,0)</f>
        <v>0</v>
      </c>
      <c r="BJ181" s="21" t="s">
        <v>27</v>
      </c>
      <c r="BK181" s="114">
        <f>ROUND(V181*K181,2)</f>
        <v>0</v>
      </c>
      <c r="BL181" s="21" t="s">
        <v>265</v>
      </c>
      <c r="BM181" s="21" t="s">
        <v>937</v>
      </c>
    </row>
    <row r="182" spans="2:65" s="1" customFormat="1" ht="31.5" customHeight="1">
      <c r="B182" s="38"/>
      <c r="C182" s="176" t="s">
        <v>296</v>
      </c>
      <c r="D182" s="176" t="s">
        <v>185</v>
      </c>
      <c r="E182" s="177" t="s">
        <v>938</v>
      </c>
      <c r="F182" s="298" t="s">
        <v>939</v>
      </c>
      <c r="G182" s="298"/>
      <c r="H182" s="298"/>
      <c r="I182" s="298"/>
      <c r="J182" s="178" t="s">
        <v>321</v>
      </c>
      <c r="K182" s="179">
        <v>4.3220000000000001</v>
      </c>
      <c r="L182" s="180">
        <v>0</v>
      </c>
      <c r="M182" s="299">
        <v>0</v>
      </c>
      <c r="N182" s="300"/>
      <c r="O182" s="300"/>
      <c r="P182" s="279">
        <f>ROUND(V182*K182,2)</f>
        <v>0</v>
      </c>
      <c r="Q182" s="279"/>
      <c r="R182" s="40"/>
      <c r="T182" s="181" t="s">
        <v>26</v>
      </c>
      <c r="U182" s="47" t="s">
        <v>53</v>
      </c>
      <c r="V182" s="127">
        <f>L182+M182</f>
        <v>0</v>
      </c>
      <c r="W182" s="127">
        <f>ROUND(L182*K182,2)</f>
        <v>0</v>
      </c>
      <c r="X182" s="127">
        <f>ROUND(M182*K182,2)</f>
        <v>0</v>
      </c>
      <c r="Y182" s="39"/>
      <c r="Z182" s="182">
        <f>Y182*K182</f>
        <v>0</v>
      </c>
      <c r="AA182" s="182">
        <v>0</v>
      </c>
      <c r="AB182" s="182">
        <f>AA182*K182</f>
        <v>0</v>
      </c>
      <c r="AC182" s="182">
        <v>0</v>
      </c>
      <c r="AD182" s="183">
        <f>AC182*K182</f>
        <v>0</v>
      </c>
      <c r="AR182" s="21" t="s">
        <v>265</v>
      </c>
      <c r="AT182" s="21" t="s">
        <v>185</v>
      </c>
      <c r="AU182" s="21" t="s">
        <v>128</v>
      </c>
      <c r="AY182" s="21" t="s">
        <v>184</v>
      </c>
      <c r="BE182" s="114">
        <f>IF(U182="základní",P182,0)</f>
        <v>0</v>
      </c>
      <c r="BF182" s="114">
        <f>IF(U182="snížená",P182,0)</f>
        <v>0</v>
      </c>
      <c r="BG182" s="114">
        <f>IF(U182="zákl. přenesená",P182,0)</f>
        <v>0</v>
      </c>
      <c r="BH182" s="114">
        <f>IF(U182="sníž. přenesená",P182,0)</f>
        <v>0</v>
      </c>
      <c r="BI182" s="114">
        <f>IF(U182="nulová",P182,0)</f>
        <v>0</v>
      </c>
      <c r="BJ182" s="21" t="s">
        <v>27</v>
      </c>
      <c r="BK182" s="114">
        <f>ROUND(V182*K182,2)</f>
        <v>0</v>
      </c>
      <c r="BL182" s="21" t="s">
        <v>265</v>
      </c>
      <c r="BM182" s="21" t="s">
        <v>940</v>
      </c>
    </row>
    <row r="183" spans="2:65" s="1" customFormat="1" ht="31.5" customHeight="1">
      <c r="B183" s="38"/>
      <c r="C183" s="176" t="s">
        <v>301</v>
      </c>
      <c r="D183" s="176" t="s">
        <v>185</v>
      </c>
      <c r="E183" s="177" t="s">
        <v>941</v>
      </c>
      <c r="F183" s="298" t="s">
        <v>942</v>
      </c>
      <c r="G183" s="298"/>
      <c r="H183" s="298"/>
      <c r="I183" s="298"/>
      <c r="J183" s="178" t="s">
        <v>321</v>
      </c>
      <c r="K183" s="179">
        <v>4.3220000000000001</v>
      </c>
      <c r="L183" s="180">
        <v>0</v>
      </c>
      <c r="M183" s="299">
        <v>0</v>
      </c>
      <c r="N183" s="300"/>
      <c r="O183" s="300"/>
      <c r="P183" s="279">
        <f>ROUND(V183*K183,2)</f>
        <v>0</v>
      </c>
      <c r="Q183" s="279"/>
      <c r="R183" s="40"/>
      <c r="T183" s="181" t="s">
        <v>26</v>
      </c>
      <c r="U183" s="47" t="s">
        <v>53</v>
      </c>
      <c r="V183" s="127">
        <f>L183+M183</f>
        <v>0</v>
      </c>
      <c r="W183" s="127">
        <f>ROUND(L183*K183,2)</f>
        <v>0</v>
      </c>
      <c r="X183" s="127">
        <f>ROUND(M183*K183,2)</f>
        <v>0</v>
      </c>
      <c r="Y183" s="39"/>
      <c r="Z183" s="182">
        <f>Y183*K183</f>
        <v>0</v>
      </c>
      <c r="AA183" s="182">
        <v>0</v>
      </c>
      <c r="AB183" s="182">
        <f>AA183*K183</f>
        <v>0</v>
      </c>
      <c r="AC183" s="182">
        <v>0</v>
      </c>
      <c r="AD183" s="183">
        <f>AC183*K183</f>
        <v>0</v>
      </c>
      <c r="AR183" s="21" t="s">
        <v>265</v>
      </c>
      <c r="AT183" s="21" t="s">
        <v>185</v>
      </c>
      <c r="AU183" s="21" t="s">
        <v>128</v>
      </c>
      <c r="AY183" s="21" t="s">
        <v>184</v>
      </c>
      <c r="BE183" s="114">
        <f>IF(U183="základní",P183,0)</f>
        <v>0</v>
      </c>
      <c r="BF183" s="114">
        <f>IF(U183="snížená",P183,0)</f>
        <v>0</v>
      </c>
      <c r="BG183" s="114">
        <f>IF(U183="zákl. přenesená",P183,0)</f>
        <v>0</v>
      </c>
      <c r="BH183" s="114">
        <f>IF(U183="sníž. přenesená",P183,0)</f>
        <v>0</v>
      </c>
      <c r="BI183" s="114">
        <f>IF(U183="nulová",P183,0)</f>
        <v>0</v>
      </c>
      <c r="BJ183" s="21" t="s">
        <v>27</v>
      </c>
      <c r="BK183" s="114">
        <f>ROUND(V183*K183,2)</f>
        <v>0</v>
      </c>
      <c r="BL183" s="21" t="s">
        <v>265</v>
      </c>
      <c r="BM183" s="21" t="s">
        <v>943</v>
      </c>
    </row>
    <row r="184" spans="2:65" s="1" customFormat="1" ht="42" customHeight="1">
      <c r="B184" s="38"/>
      <c r="C184" s="39"/>
      <c r="D184" s="39"/>
      <c r="E184" s="39"/>
      <c r="F184" s="328" t="s">
        <v>944</v>
      </c>
      <c r="G184" s="329"/>
      <c r="H184" s="329"/>
      <c r="I184" s="329"/>
      <c r="J184" s="39"/>
      <c r="K184" s="39"/>
      <c r="L184" s="39"/>
      <c r="M184" s="39"/>
      <c r="N184" s="39"/>
      <c r="O184" s="39"/>
      <c r="P184" s="39"/>
      <c r="Q184" s="39"/>
      <c r="R184" s="40"/>
      <c r="T184" s="149"/>
      <c r="U184" s="39"/>
      <c r="V184" s="39"/>
      <c r="W184" s="39"/>
      <c r="X184" s="39"/>
      <c r="Y184" s="39"/>
      <c r="Z184" s="39"/>
      <c r="AA184" s="39"/>
      <c r="AB184" s="39"/>
      <c r="AC184" s="39"/>
      <c r="AD184" s="81"/>
      <c r="AT184" s="21" t="s">
        <v>655</v>
      </c>
      <c r="AU184" s="21" t="s">
        <v>128</v>
      </c>
    </row>
    <row r="185" spans="2:65" s="10" customFormat="1" ht="22.5" customHeight="1">
      <c r="B185" s="184"/>
      <c r="C185" s="185"/>
      <c r="D185" s="185"/>
      <c r="E185" s="186" t="s">
        <v>26</v>
      </c>
      <c r="F185" s="296" t="s">
        <v>945</v>
      </c>
      <c r="G185" s="297"/>
      <c r="H185" s="297"/>
      <c r="I185" s="297"/>
      <c r="J185" s="185"/>
      <c r="K185" s="187">
        <v>4.3220000000000001</v>
      </c>
      <c r="L185" s="185"/>
      <c r="M185" s="185"/>
      <c r="N185" s="185"/>
      <c r="O185" s="185"/>
      <c r="P185" s="185"/>
      <c r="Q185" s="185"/>
      <c r="R185" s="188"/>
      <c r="T185" s="189"/>
      <c r="U185" s="185"/>
      <c r="V185" s="185"/>
      <c r="W185" s="185"/>
      <c r="X185" s="185"/>
      <c r="Y185" s="185"/>
      <c r="Z185" s="185"/>
      <c r="AA185" s="185"/>
      <c r="AB185" s="185"/>
      <c r="AC185" s="185"/>
      <c r="AD185" s="190"/>
      <c r="AT185" s="191" t="s">
        <v>192</v>
      </c>
      <c r="AU185" s="191" t="s">
        <v>128</v>
      </c>
      <c r="AV185" s="10" t="s">
        <v>128</v>
      </c>
      <c r="AW185" s="10" t="s">
        <v>7</v>
      </c>
      <c r="AX185" s="10" t="s">
        <v>27</v>
      </c>
      <c r="AY185" s="191" t="s">
        <v>184</v>
      </c>
    </row>
    <row r="186" spans="2:65" s="9" customFormat="1" ht="37.35" customHeight="1">
      <c r="B186" s="164"/>
      <c r="C186" s="165"/>
      <c r="D186" s="166" t="s">
        <v>152</v>
      </c>
      <c r="E186" s="166"/>
      <c r="F186" s="166"/>
      <c r="G186" s="166"/>
      <c r="H186" s="166"/>
      <c r="I186" s="166"/>
      <c r="J186" s="166"/>
      <c r="K186" s="166"/>
      <c r="L186" s="166"/>
      <c r="M186" s="284">
        <f>BK186</f>
        <v>0</v>
      </c>
      <c r="N186" s="285"/>
      <c r="O186" s="285"/>
      <c r="P186" s="285"/>
      <c r="Q186" s="285"/>
      <c r="R186" s="167"/>
      <c r="T186" s="168"/>
      <c r="U186" s="165"/>
      <c r="V186" s="165"/>
      <c r="W186" s="169">
        <f>W187+W192+W195+W199</f>
        <v>0</v>
      </c>
      <c r="X186" s="169">
        <f>X187+X192+X195+X199</f>
        <v>0</v>
      </c>
      <c r="Y186" s="165"/>
      <c r="Z186" s="170">
        <f>Z187+Z192+Z195+Z199</f>
        <v>0</v>
      </c>
      <c r="AA186" s="165"/>
      <c r="AB186" s="170">
        <f>AB187+AB192+AB195+AB199</f>
        <v>0</v>
      </c>
      <c r="AC186" s="165"/>
      <c r="AD186" s="171">
        <f>AD187+AD192+AD195+AD199</f>
        <v>0</v>
      </c>
      <c r="AR186" s="172" t="s">
        <v>210</v>
      </c>
      <c r="AT186" s="173" t="s">
        <v>89</v>
      </c>
      <c r="AU186" s="173" t="s">
        <v>90</v>
      </c>
      <c r="AY186" s="172" t="s">
        <v>184</v>
      </c>
      <c r="BK186" s="174">
        <f>BK187+BK192+BK195+BK199</f>
        <v>0</v>
      </c>
    </row>
    <row r="187" spans="2:65" s="9" customFormat="1" ht="19.95" customHeight="1">
      <c r="B187" s="164"/>
      <c r="C187" s="165"/>
      <c r="D187" s="175" t="s">
        <v>153</v>
      </c>
      <c r="E187" s="175"/>
      <c r="F187" s="175"/>
      <c r="G187" s="175"/>
      <c r="H187" s="175"/>
      <c r="I187" s="175"/>
      <c r="J187" s="175"/>
      <c r="K187" s="175"/>
      <c r="L187" s="175"/>
      <c r="M187" s="286">
        <f>BK187</f>
        <v>0</v>
      </c>
      <c r="N187" s="287"/>
      <c r="O187" s="287"/>
      <c r="P187" s="287"/>
      <c r="Q187" s="287"/>
      <c r="R187" s="167"/>
      <c r="T187" s="168"/>
      <c r="U187" s="165"/>
      <c r="V187" s="165"/>
      <c r="W187" s="169">
        <f>SUM(W188:W191)</f>
        <v>0</v>
      </c>
      <c r="X187" s="169">
        <f>SUM(X188:X191)</f>
        <v>0</v>
      </c>
      <c r="Y187" s="165"/>
      <c r="Z187" s="170">
        <f>SUM(Z188:Z191)</f>
        <v>0</v>
      </c>
      <c r="AA187" s="165"/>
      <c r="AB187" s="170">
        <f>SUM(AB188:AB191)</f>
        <v>0</v>
      </c>
      <c r="AC187" s="165"/>
      <c r="AD187" s="171">
        <f>SUM(AD188:AD191)</f>
        <v>0</v>
      </c>
      <c r="AR187" s="172" t="s">
        <v>210</v>
      </c>
      <c r="AT187" s="173" t="s">
        <v>89</v>
      </c>
      <c r="AU187" s="173" t="s">
        <v>27</v>
      </c>
      <c r="AY187" s="172" t="s">
        <v>184</v>
      </c>
      <c r="BK187" s="174">
        <f>SUM(BK188:BK191)</f>
        <v>0</v>
      </c>
    </row>
    <row r="188" spans="2:65" s="1" customFormat="1" ht="22.5" customHeight="1">
      <c r="B188" s="38"/>
      <c r="C188" s="176" t="s">
        <v>306</v>
      </c>
      <c r="D188" s="176" t="s">
        <v>185</v>
      </c>
      <c r="E188" s="177" t="s">
        <v>361</v>
      </c>
      <c r="F188" s="298" t="s">
        <v>362</v>
      </c>
      <c r="G188" s="298"/>
      <c r="H188" s="298"/>
      <c r="I188" s="298"/>
      <c r="J188" s="178" t="s">
        <v>363</v>
      </c>
      <c r="K188" s="179">
        <v>1</v>
      </c>
      <c r="L188" s="180">
        <v>0</v>
      </c>
      <c r="M188" s="299">
        <v>0</v>
      </c>
      <c r="N188" s="300"/>
      <c r="O188" s="300"/>
      <c r="P188" s="279">
        <f>ROUND(V188*K188,2)</f>
        <v>0</v>
      </c>
      <c r="Q188" s="279"/>
      <c r="R188" s="40"/>
      <c r="T188" s="181" t="s">
        <v>26</v>
      </c>
      <c r="U188" s="47" t="s">
        <v>53</v>
      </c>
      <c r="V188" s="127">
        <f>L188+M188</f>
        <v>0</v>
      </c>
      <c r="W188" s="127">
        <f>ROUND(L188*K188,2)</f>
        <v>0</v>
      </c>
      <c r="X188" s="127">
        <f>ROUND(M188*K188,2)</f>
        <v>0</v>
      </c>
      <c r="Y188" s="39"/>
      <c r="Z188" s="182">
        <f>Y188*K188</f>
        <v>0</v>
      </c>
      <c r="AA188" s="182">
        <v>0</v>
      </c>
      <c r="AB188" s="182">
        <f>AA188*K188</f>
        <v>0</v>
      </c>
      <c r="AC188" s="182">
        <v>0</v>
      </c>
      <c r="AD188" s="183">
        <f>AC188*K188</f>
        <v>0</v>
      </c>
      <c r="AR188" s="21" t="s">
        <v>364</v>
      </c>
      <c r="AT188" s="21" t="s">
        <v>185</v>
      </c>
      <c r="AU188" s="21" t="s">
        <v>128</v>
      </c>
      <c r="AY188" s="21" t="s">
        <v>184</v>
      </c>
      <c r="BE188" s="114">
        <f>IF(U188="základní",P188,0)</f>
        <v>0</v>
      </c>
      <c r="BF188" s="114">
        <f>IF(U188="snížená",P188,0)</f>
        <v>0</v>
      </c>
      <c r="BG188" s="114">
        <f>IF(U188="zákl. přenesená",P188,0)</f>
        <v>0</v>
      </c>
      <c r="BH188" s="114">
        <f>IF(U188="sníž. přenesená",P188,0)</f>
        <v>0</v>
      </c>
      <c r="BI188" s="114">
        <f>IF(U188="nulová",P188,0)</f>
        <v>0</v>
      </c>
      <c r="BJ188" s="21" t="s">
        <v>27</v>
      </c>
      <c r="BK188" s="114">
        <f>ROUND(V188*K188,2)</f>
        <v>0</v>
      </c>
      <c r="BL188" s="21" t="s">
        <v>364</v>
      </c>
      <c r="BM188" s="21" t="s">
        <v>946</v>
      </c>
    </row>
    <row r="189" spans="2:65" s="10" customFormat="1" ht="22.5" customHeight="1">
      <c r="B189" s="184"/>
      <c r="C189" s="185"/>
      <c r="D189" s="185"/>
      <c r="E189" s="186" t="s">
        <v>26</v>
      </c>
      <c r="F189" s="301" t="s">
        <v>947</v>
      </c>
      <c r="G189" s="302"/>
      <c r="H189" s="302"/>
      <c r="I189" s="302"/>
      <c r="J189" s="185"/>
      <c r="K189" s="187">
        <v>1</v>
      </c>
      <c r="L189" s="185"/>
      <c r="M189" s="185"/>
      <c r="N189" s="185"/>
      <c r="O189" s="185"/>
      <c r="P189" s="185"/>
      <c r="Q189" s="185"/>
      <c r="R189" s="188"/>
      <c r="T189" s="189"/>
      <c r="U189" s="185"/>
      <c r="V189" s="185"/>
      <c r="W189" s="185"/>
      <c r="X189" s="185"/>
      <c r="Y189" s="185"/>
      <c r="Z189" s="185"/>
      <c r="AA189" s="185"/>
      <c r="AB189" s="185"/>
      <c r="AC189" s="185"/>
      <c r="AD189" s="190"/>
      <c r="AT189" s="191" t="s">
        <v>192</v>
      </c>
      <c r="AU189" s="191" t="s">
        <v>128</v>
      </c>
      <c r="AV189" s="10" t="s">
        <v>128</v>
      </c>
      <c r="AW189" s="10" t="s">
        <v>7</v>
      </c>
      <c r="AX189" s="10" t="s">
        <v>27</v>
      </c>
      <c r="AY189" s="191" t="s">
        <v>184</v>
      </c>
    </row>
    <row r="190" spans="2:65" s="1" customFormat="1" ht="22.5" customHeight="1">
      <c r="B190" s="38"/>
      <c r="C190" s="176" t="s">
        <v>311</v>
      </c>
      <c r="D190" s="176" t="s">
        <v>185</v>
      </c>
      <c r="E190" s="177" t="s">
        <v>368</v>
      </c>
      <c r="F190" s="298" t="s">
        <v>369</v>
      </c>
      <c r="G190" s="298"/>
      <c r="H190" s="298"/>
      <c r="I190" s="298"/>
      <c r="J190" s="178" t="s">
        <v>363</v>
      </c>
      <c r="K190" s="179">
        <v>1</v>
      </c>
      <c r="L190" s="180">
        <v>0</v>
      </c>
      <c r="M190" s="299">
        <v>0</v>
      </c>
      <c r="N190" s="300"/>
      <c r="O190" s="300"/>
      <c r="P190" s="279">
        <f>ROUND(V190*K190,2)</f>
        <v>0</v>
      </c>
      <c r="Q190" s="279"/>
      <c r="R190" s="40"/>
      <c r="T190" s="181" t="s">
        <v>26</v>
      </c>
      <c r="U190" s="47" t="s">
        <v>53</v>
      </c>
      <c r="V190" s="127">
        <f>L190+M190</f>
        <v>0</v>
      </c>
      <c r="W190" s="127">
        <f>ROUND(L190*K190,2)</f>
        <v>0</v>
      </c>
      <c r="X190" s="127">
        <f>ROUND(M190*K190,2)</f>
        <v>0</v>
      </c>
      <c r="Y190" s="39"/>
      <c r="Z190" s="182">
        <f>Y190*K190</f>
        <v>0</v>
      </c>
      <c r="AA190" s="182">
        <v>0</v>
      </c>
      <c r="AB190" s="182">
        <f>AA190*K190</f>
        <v>0</v>
      </c>
      <c r="AC190" s="182">
        <v>0</v>
      </c>
      <c r="AD190" s="183">
        <f>AC190*K190</f>
        <v>0</v>
      </c>
      <c r="AR190" s="21" t="s">
        <v>364</v>
      </c>
      <c r="AT190" s="21" t="s">
        <v>185</v>
      </c>
      <c r="AU190" s="21" t="s">
        <v>128</v>
      </c>
      <c r="AY190" s="21" t="s">
        <v>184</v>
      </c>
      <c r="BE190" s="114">
        <f>IF(U190="základní",P190,0)</f>
        <v>0</v>
      </c>
      <c r="BF190" s="114">
        <f>IF(U190="snížená",P190,0)</f>
        <v>0</v>
      </c>
      <c r="BG190" s="114">
        <f>IF(U190="zákl. přenesená",P190,0)</f>
        <v>0</v>
      </c>
      <c r="BH190" s="114">
        <f>IF(U190="sníž. přenesená",P190,0)</f>
        <v>0</v>
      </c>
      <c r="BI190" s="114">
        <f>IF(U190="nulová",P190,0)</f>
        <v>0</v>
      </c>
      <c r="BJ190" s="21" t="s">
        <v>27</v>
      </c>
      <c r="BK190" s="114">
        <f>ROUND(V190*K190,2)</f>
        <v>0</v>
      </c>
      <c r="BL190" s="21" t="s">
        <v>364</v>
      </c>
      <c r="BM190" s="21" t="s">
        <v>948</v>
      </c>
    </row>
    <row r="191" spans="2:65" s="10" customFormat="1" ht="31.5" customHeight="1">
      <c r="B191" s="184"/>
      <c r="C191" s="185"/>
      <c r="D191" s="185"/>
      <c r="E191" s="186" t="s">
        <v>26</v>
      </c>
      <c r="F191" s="301" t="s">
        <v>949</v>
      </c>
      <c r="G191" s="302"/>
      <c r="H191" s="302"/>
      <c r="I191" s="302"/>
      <c r="J191" s="185"/>
      <c r="K191" s="187">
        <v>1</v>
      </c>
      <c r="L191" s="185"/>
      <c r="M191" s="185"/>
      <c r="N191" s="185"/>
      <c r="O191" s="185"/>
      <c r="P191" s="185"/>
      <c r="Q191" s="185"/>
      <c r="R191" s="188"/>
      <c r="T191" s="189"/>
      <c r="U191" s="185"/>
      <c r="V191" s="185"/>
      <c r="W191" s="185"/>
      <c r="X191" s="185"/>
      <c r="Y191" s="185"/>
      <c r="Z191" s="185"/>
      <c r="AA191" s="185"/>
      <c r="AB191" s="185"/>
      <c r="AC191" s="185"/>
      <c r="AD191" s="190"/>
      <c r="AT191" s="191" t="s">
        <v>192</v>
      </c>
      <c r="AU191" s="191" t="s">
        <v>128</v>
      </c>
      <c r="AV191" s="10" t="s">
        <v>128</v>
      </c>
      <c r="AW191" s="10" t="s">
        <v>7</v>
      </c>
      <c r="AX191" s="10" t="s">
        <v>27</v>
      </c>
      <c r="AY191" s="191" t="s">
        <v>184</v>
      </c>
    </row>
    <row r="192" spans="2:65" s="9" customFormat="1" ht="29.85" customHeight="1">
      <c r="B192" s="164"/>
      <c r="C192" s="165"/>
      <c r="D192" s="175" t="s">
        <v>154</v>
      </c>
      <c r="E192" s="175"/>
      <c r="F192" s="175"/>
      <c r="G192" s="175"/>
      <c r="H192" s="175"/>
      <c r="I192" s="175"/>
      <c r="J192" s="175"/>
      <c r="K192" s="175"/>
      <c r="L192" s="175"/>
      <c r="M192" s="286">
        <f>BK192</f>
        <v>0</v>
      </c>
      <c r="N192" s="287"/>
      <c r="O192" s="287"/>
      <c r="P192" s="287"/>
      <c r="Q192" s="287"/>
      <c r="R192" s="167"/>
      <c r="T192" s="168"/>
      <c r="U192" s="165"/>
      <c r="V192" s="165"/>
      <c r="W192" s="169">
        <f>SUM(W193:W194)</f>
        <v>0</v>
      </c>
      <c r="X192" s="169">
        <f>SUM(X193:X194)</f>
        <v>0</v>
      </c>
      <c r="Y192" s="165"/>
      <c r="Z192" s="170">
        <f>SUM(Z193:Z194)</f>
        <v>0</v>
      </c>
      <c r="AA192" s="165"/>
      <c r="AB192" s="170">
        <f>SUM(AB193:AB194)</f>
        <v>0</v>
      </c>
      <c r="AC192" s="165"/>
      <c r="AD192" s="171">
        <f>SUM(AD193:AD194)</f>
        <v>0</v>
      </c>
      <c r="AR192" s="172" t="s">
        <v>210</v>
      </c>
      <c r="AT192" s="173" t="s">
        <v>89</v>
      </c>
      <c r="AU192" s="173" t="s">
        <v>27</v>
      </c>
      <c r="AY192" s="172" t="s">
        <v>184</v>
      </c>
      <c r="BK192" s="174">
        <f>SUM(BK193:BK194)</f>
        <v>0</v>
      </c>
    </row>
    <row r="193" spans="2:65" s="1" customFormat="1" ht="22.5" customHeight="1">
      <c r="B193" s="38"/>
      <c r="C193" s="176" t="s">
        <v>317</v>
      </c>
      <c r="D193" s="176" t="s">
        <v>185</v>
      </c>
      <c r="E193" s="177" t="s">
        <v>374</v>
      </c>
      <c r="F193" s="298" t="s">
        <v>375</v>
      </c>
      <c r="G193" s="298"/>
      <c r="H193" s="298"/>
      <c r="I193" s="298"/>
      <c r="J193" s="178" t="s">
        <v>376</v>
      </c>
      <c r="K193" s="179">
        <v>2</v>
      </c>
      <c r="L193" s="180">
        <v>0</v>
      </c>
      <c r="M193" s="299">
        <v>0</v>
      </c>
      <c r="N193" s="300"/>
      <c r="O193" s="300"/>
      <c r="P193" s="279">
        <f>ROUND(V193*K193,2)</f>
        <v>0</v>
      </c>
      <c r="Q193" s="279"/>
      <c r="R193" s="40"/>
      <c r="T193" s="181" t="s">
        <v>26</v>
      </c>
      <c r="U193" s="47" t="s">
        <v>53</v>
      </c>
      <c r="V193" s="127">
        <f>L193+M193</f>
        <v>0</v>
      </c>
      <c r="W193" s="127">
        <f>ROUND(L193*K193,2)</f>
        <v>0</v>
      </c>
      <c r="X193" s="127">
        <f>ROUND(M193*K193,2)</f>
        <v>0</v>
      </c>
      <c r="Y193" s="39"/>
      <c r="Z193" s="182">
        <f>Y193*K193</f>
        <v>0</v>
      </c>
      <c r="AA193" s="182">
        <v>0</v>
      </c>
      <c r="AB193" s="182">
        <f>AA193*K193</f>
        <v>0</v>
      </c>
      <c r="AC193" s="182">
        <v>0</v>
      </c>
      <c r="AD193" s="183">
        <f>AC193*K193</f>
        <v>0</v>
      </c>
      <c r="AR193" s="21" t="s">
        <v>364</v>
      </c>
      <c r="AT193" s="21" t="s">
        <v>185</v>
      </c>
      <c r="AU193" s="21" t="s">
        <v>128</v>
      </c>
      <c r="AY193" s="21" t="s">
        <v>184</v>
      </c>
      <c r="BE193" s="114">
        <f>IF(U193="základní",P193,0)</f>
        <v>0</v>
      </c>
      <c r="BF193" s="114">
        <f>IF(U193="snížená",P193,0)</f>
        <v>0</v>
      </c>
      <c r="BG193" s="114">
        <f>IF(U193="zákl. přenesená",P193,0)</f>
        <v>0</v>
      </c>
      <c r="BH193" s="114">
        <f>IF(U193="sníž. přenesená",P193,0)</f>
        <v>0</v>
      </c>
      <c r="BI193" s="114">
        <f>IF(U193="nulová",P193,0)</f>
        <v>0</v>
      </c>
      <c r="BJ193" s="21" t="s">
        <v>27</v>
      </c>
      <c r="BK193" s="114">
        <f>ROUND(V193*K193,2)</f>
        <v>0</v>
      </c>
      <c r="BL193" s="21" t="s">
        <v>364</v>
      </c>
      <c r="BM193" s="21" t="s">
        <v>950</v>
      </c>
    </row>
    <row r="194" spans="2:65" s="10" customFormat="1" ht="31.5" customHeight="1">
      <c r="B194" s="184"/>
      <c r="C194" s="185"/>
      <c r="D194" s="185"/>
      <c r="E194" s="186" t="s">
        <v>26</v>
      </c>
      <c r="F194" s="301" t="s">
        <v>951</v>
      </c>
      <c r="G194" s="302"/>
      <c r="H194" s="302"/>
      <c r="I194" s="302"/>
      <c r="J194" s="185"/>
      <c r="K194" s="187">
        <v>2</v>
      </c>
      <c r="L194" s="185"/>
      <c r="M194" s="185"/>
      <c r="N194" s="185"/>
      <c r="O194" s="185"/>
      <c r="P194" s="185"/>
      <c r="Q194" s="185"/>
      <c r="R194" s="188"/>
      <c r="T194" s="189"/>
      <c r="U194" s="185"/>
      <c r="V194" s="185"/>
      <c r="W194" s="185"/>
      <c r="X194" s="185"/>
      <c r="Y194" s="185"/>
      <c r="Z194" s="185"/>
      <c r="AA194" s="185"/>
      <c r="AB194" s="185"/>
      <c r="AC194" s="185"/>
      <c r="AD194" s="190"/>
      <c r="AT194" s="191" t="s">
        <v>192</v>
      </c>
      <c r="AU194" s="191" t="s">
        <v>128</v>
      </c>
      <c r="AV194" s="10" t="s">
        <v>128</v>
      </c>
      <c r="AW194" s="10" t="s">
        <v>7</v>
      </c>
      <c r="AX194" s="10" t="s">
        <v>27</v>
      </c>
      <c r="AY194" s="191" t="s">
        <v>184</v>
      </c>
    </row>
    <row r="195" spans="2:65" s="9" customFormat="1" ht="29.85" customHeight="1">
      <c r="B195" s="164"/>
      <c r="C195" s="165"/>
      <c r="D195" s="175" t="s">
        <v>155</v>
      </c>
      <c r="E195" s="175"/>
      <c r="F195" s="175"/>
      <c r="G195" s="175"/>
      <c r="H195" s="175"/>
      <c r="I195" s="175"/>
      <c r="J195" s="175"/>
      <c r="K195" s="175"/>
      <c r="L195" s="175"/>
      <c r="M195" s="286">
        <f>BK195</f>
        <v>0</v>
      </c>
      <c r="N195" s="287"/>
      <c r="O195" s="287"/>
      <c r="P195" s="287"/>
      <c r="Q195" s="287"/>
      <c r="R195" s="167"/>
      <c r="T195" s="168"/>
      <c r="U195" s="165"/>
      <c r="V195" s="165"/>
      <c r="W195" s="169">
        <f>SUM(W196:W198)</f>
        <v>0</v>
      </c>
      <c r="X195" s="169">
        <f>SUM(X196:X198)</f>
        <v>0</v>
      </c>
      <c r="Y195" s="165"/>
      <c r="Z195" s="170">
        <f>SUM(Z196:Z198)</f>
        <v>0</v>
      </c>
      <c r="AA195" s="165"/>
      <c r="AB195" s="170">
        <f>SUM(AB196:AB198)</f>
        <v>0</v>
      </c>
      <c r="AC195" s="165"/>
      <c r="AD195" s="171">
        <f>SUM(AD196:AD198)</f>
        <v>0</v>
      </c>
      <c r="AR195" s="172" t="s">
        <v>210</v>
      </c>
      <c r="AT195" s="173" t="s">
        <v>89</v>
      </c>
      <c r="AU195" s="173" t="s">
        <v>27</v>
      </c>
      <c r="AY195" s="172" t="s">
        <v>184</v>
      </c>
      <c r="BK195" s="174">
        <f>SUM(BK196:BK198)</f>
        <v>0</v>
      </c>
    </row>
    <row r="196" spans="2:65" s="1" customFormat="1" ht="22.5" customHeight="1">
      <c r="B196" s="38"/>
      <c r="C196" s="176" t="s">
        <v>324</v>
      </c>
      <c r="D196" s="176" t="s">
        <v>185</v>
      </c>
      <c r="E196" s="177" t="s">
        <v>380</v>
      </c>
      <c r="F196" s="298" t="s">
        <v>381</v>
      </c>
      <c r="G196" s="298"/>
      <c r="H196" s="298"/>
      <c r="I196" s="298"/>
      <c r="J196" s="178" t="s">
        <v>363</v>
      </c>
      <c r="K196" s="179">
        <v>1</v>
      </c>
      <c r="L196" s="180">
        <v>0</v>
      </c>
      <c r="M196" s="299">
        <v>0</v>
      </c>
      <c r="N196" s="300"/>
      <c r="O196" s="300"/>
      <c r="P196" s="279">
        <f>ROUND(V196*K196,2)</f>
        <v>0</v>
      </c>
      <c r="Q196" s="279"/>
      <c r="R196" s="40"/>
      <c r="T196" s="181" t="s">
        <v>26</v>
      </c>
      <c r="U196" s="47" t="s">
        <v>53</v>
      </c>
      <c r="V196" s="127">
        <f>L196+M196</f>
        <v>0</v>
      </c>
      <c r="W196" s="127">
        <f>ROUND(L196*K196,2)</f>
        <v>0</v>
      </c>
      <c r="X196" s="127">
        <f>ROUND(M196*K196,2)</f>
        <v>0</v>
      </c>
      <c r="Y196" s="39"/>
      <c r="Z196" s="182">
        <f>Y196*K196</f>
        <v>0</v>
      </c>
      <c r="AA196" s="182">
        <v>0</v>
      </c>
      <c r="AB196" s="182">
        <f>AA196*K196</f>
        <v>0</v>
      </c>
      <c r="AC196" s="182">
        <v>0</v>
      </c>
      <c r="AD196" s="183">
        <f>AC196*K196</f>
        <v>0</v>
      </c>
      <c r="AR196" s="21" t="s">
        <v>364</v>
      </c>
      <c r="AT196" s="21" t="s">
        <v>185</v>
      </c>
      <c r="AU196" s="21" t="s">
        <v>128</v>
      </c>
      <c r="AY196" s="21" t="s">
        <v>184</v>
      </c>
      <c r="BE196" s="114">
        <f>IF(U196="základní",P196,0)</f>
        <v>0</v>
      </c>
      <c r="BF196" s="114">
        <f>IF(U196="snížená",P196,0)</f>
        <v>0</v>
      </c>
      <c r="BG196" s="114">
        <f>IF(U196="zákl. přenesená",P196,0)</f>
        <v>0</v>
      </c>
      <c r="BH196" s="114">
        <f>IF(U196="sníž. přenesená",P196,0)</f>
        <v>0</v>
      </c>
      <c r="BI196" s="114">
        <f>IF(U196="nulová",P196,0)</f>
        <v>0</v>
      </c>
      <c r="BJ196" s="21" t="s">
        <v>27</v>
      </c>
      <c r="BK196" s="114">
        <f>ROUND(V196*K196,2)</f>
        <v>0</v>
      </c>
      <c r="BL196" s="21" t="s">
        <v>364</v>
      </c>
      <c r="BM196" s="21" t="s">
        <v>952</v>
      </c>
    </row>
    <row r="197" spans="2:65" s="12" customFormat="1" ht="31.5" customHeight="1">
      <c r="B197" s="200"/>
      <c r="C197" s="201"/>
      <c r="D197" s="201"/>
      <c r="E197" s="202" t="s">
        <v>26</v>
      </c>
      <c r="F197" s="294" t="s">
        <v>953</v>
      </c>
      <c r="G197" s="295"/>
      <c r="H197" s="295"/>
      <c r="I197" s="295"/>
      <c r="J197" s="201"/>
      <c r="K197" s="203" t="s">
        <v>26</v>
      </c>
      <c r="L197" s="201"/>
      <c r="M197" s="201"/>
      <c r="N197" s="201"/>
      <c r="O197" s="201"/>
      <c r="P197" s="201"/>
      <c r="Q197" s="201"/>
      <c r="R197" s="204"/>
      <c r="T197" s="205"/>
      <c r="U197" s="201"/>
      <c r="V197" s="201"/>
      <c r="W197" s="201"/>
      <c r="X197" s="201"/>
      <c r="Y197" s="201"/>
      <c r="Z197" s="201"/>
      <c r="AA197" s="201"/>
      <c r="AB197" s="201"/>
      <c r="AC197" s="201"/>
      <c r="AD197" s="206"/>
      <c r="AT197" s="207" t="s">
        <v>192</v>
      </c>
      <c r="AU197" s="207" t="s">
        <v>128</v>
      </c>
      <c r="AV197" s="12" t="s">
        <v>27</v>
      </c>
      <c r="AW197" s="12" t="s">
        <v>7</v>
      </c>
      <c r="AX197" s="12" t="s">
        <v>90</v>
      </c>
      <c r="AY197" s="207" t="s">
        <v>184</v>
      </c>
    </row>
    <row r="198" spans="2:65" s="10" customFormat="1" ht="31.5" customHeight="1">
      <c r="B198" s="184"/>
      <c r="C198" s="185"/>
      <c r="D198" s="185"/>
      <c r="E198" s="186" t="s">
        <v>26</v>
      </c>
      <c r="F198" s="296" t="s">
        <v>954</v>
      </c>
      <c r="G198" s="297"/>
      <c r="H198" s="297"/>
      <c r="I198" s="297"/>
      <c r="J198" s="185"/>
      <c r="K198" s="187">
        <v>1</v>
      </c>
      <c r="L198" s="185"/>
      <c r="M198" s="185"/>
      <c r="N198" s="185"/>
      <c r="O198" s="185"/>
      <c r="P198" s="185"/>
      <c r="Q198" s="185"/>
      <c r="R198" s="188"/>
      <c r="T198" s="189"/>
      <c r="U198" s="185"/>
      <c r="V198" s="185"/>
      <c r="W198" s="185"/>
      <c r="X198" s="185"/>
      <c r="Y198" s="185"/>
      <c r="Z198" s="185"/>
      <c r="AA198" s="185"/>
      <c r="AB198" s="185"/>
      <c r="AC198" s="185"/>
      <c r="AD198" s="190"/>
      <c r="AT198" s="191" t="s">
        <v>192</v>
      </c>
      <c r="AU198" s="191" t="s">
        <v>128</v>
      </c>
      <c r="AV198" s="10" t="s">
        <v>128</v>
      </c>
      <c r="AW198" s="10" t="s">
        <v>7</v>
      </c>
      <c r="AX198" s="10" t="s">
        <v>27</v>
      </c>
      <c r="AY198" s="191" t="s">
        <v>184</v>
      </c>
    </row>
    <row r="199" spans="2:65" s="9" customFormat="1" ht="29.85" customHeight="1">
      <c r="B199" s="164"/>
      <c r="C199" s="165"/>
      <c r="D199" s="175" t="s">
        <v>156</v>
      </c>
      <c r="E199" s="175"/>
      <c r="F199" s="175"/>
      <c r="G199" s="175"/>
      <c r="H199" s="175"/>
      <c r="I199" s="175"/>
      <c r="J199" s="175"/>
      <c r="K199" s="175"/>
      <c r="L199" s="175"/>
      <c r="M199" s="286">
        <f>BK199</f>
        <v>0</v>
      </c>
      <c r="N199" s="287"/>
      <c r="O199" s="287"/>
      <c r="P199" s="287"/>
      <c r="Q199" s="287"/>
      <c r="R199" s="167"/>
      <c r="T199" s="168"/>
      <c r="U199" s="165"/>
      <c r="V199" s="165"/>
      <c r="W199" s="169">
        <f>SUM(W200:W205)</f>
        <v>0</v>
      </c>
      <c r="X199" s="169">
        <f>SUM(X200:X205)</f>
        <v>0</v>
      </c>
      <c r="Y199" s="165"/>
      <c r="Z199" s="170">
        <f>SUM(Z200:Z205)</f>
        <v>0</v>
      </c>
      <c r="AA199" s="165"/>
      <c r="AB199" s="170">
        <f>SUM(AB200:AB205)</f>
        <v>0</v>
      </c>
      <c r="AC199" s="165"/>
      <c r="AD199" s="171">
        <f>SUM(AD200:AD205)</f>
        <v>0</v>
      </c>
      <c r="AR199" s="172" t="s">
        <v>210</v>
      </c>
      <c r="AT199" s="173" t="s">
        <v>89</v>
      </c>
      <c r="AU199" s="173" t="s">
        <v>27</v>
      </c>
      <c r="AY199" s="172" t="s">
        <v>184</v>
      </c>
      <c r="BK199" s="174">
        <f>SUM(BK200:BK205)</f>
        <v>0</v>
      </c>
    </row>
    <row r="200" spans="2:65" s="1" customFormat="1" ht="22.5" customHeight="1">
      <c r="B200" s="38"/>
      <c r="C200" s="176" t="s">
        <v>329</v>
      </c>
      <c r="D200" s="176" t="s">
        <v>185</v>
      </c>
      <c r="E200" s="177" t="s">
        <v>386</v>
      </c>
      <c r="F200" s="298" t="s">
        <v>387</v>
      </c>
      <c r="G200" s="298"/>
      <c r="H200" s="298"/>
      <c r="I200" s="298"/>
      <c r="J200" s="178" t="s">
        <v>363</v>
      </c>
      <c r="K200" s="179">
        <v>1</v>
      </c>
      <c r="L200" s="180">
        <v>0</v>
      </c>
      <c r="M200" s="299">
        <v>0</v>
      </c>
      <c r="N200" s="300"/>
      <c r="O200" s="300"/>
      <c r="P200" s="279">
        <f>ROUND(V200*K200,2)</f>
        <v>0</v>
      </c>
      <c r="Q200" s="279"/>
      <c r="R200" s="40"/>
      <c r="T200" s="181" t="s">
        <v>26</v>
      </c>
      <c r="U200" s="47" t="s">
        <v>53</v>
      </c>
      <c r="V200" s="127">
        <f>L200+M200</f>
        <v>0</v>
      </c>
      <c r="W200" s="127">
        <f>ROUND(L200*K200,2)</f>
        <v>0</v>
      </c>
      <c r="X200" s="127">
        <f>ROUND(M200*K200,2)</f>
        <v>0</v>
      </c>
      <c r="Y200" s="39"/>
      <c r="Z200" s="182">
        <f>Y200*K200</f>
        <v>0</v>
      </c>
      <c r="AA200" s="182">
        <v>0</v>
      </c>
      <c r="AB200" s="182">
        <f>AA200*K200</f>
        <v>0</v>
      </c>
      <c r="AC200" s="182">
        <v>0</v>
      </c>
      <c r="AD200" s="183">
        <f>AC200*K200</f>
        <v>0</v>
      </c>
      <c r="AR200" s="21" t="s">
        <v>364</v>
      </c>
      <c r="AT200" s="21" t="s">
        <v>185</v>
      </c>
      <c r="AU200" s="21" t="s">
        <v>128</v>
      </c>
      <c r="AY200" s="21" t="s">
        <v>184</v>
      </c>
      <c r="BE200" s="114">
        <f>IF(U200="základní",P200,0)</f>
        <v>0</v>
      </c>
      <c r="BF200" s="114">
        <f>IF(U200="snížená",P200,0)</f>
        <v>0</v>
      </c>
      <c r="BG200" s="114">
        <f>IF(U200="zákl. přenesená",P200,0)</f>
        <v>0</v>
      </c>
      <c r="BH200" s="114">
        <f>IF(U200="sníž. přenesená",P200,0)</f>
        <v>0</v>
      </c>
      <c r="BI200" s="114">
        <f>IF(U200="nulová",P200,0)</f>
        <v>0</v>
      </c>
      <c r="BJ200" s="21" t="s">
        <v>27</v>
      </c>
      <c r="BK200" s="114">
        <f>ROUND(V200*K200,2)</f>
        <v>0</v>
      </c>
      <c r="BL200" s="21" t="s">
        <v>364</v>
      </c>
      <c r="BM200" s="21" t="s">
        <v>955</v>
      </c>
    </row>
    <row r="201" spans="2:65" s="12" customFormat="1" ht="22.5" customHeight="1">
      <c r="B201" s="200"/>
      <c r="C201" s="201"/>
      <c r="D201" s="201"/>
      <c r="E201" s="202" t="s">
        <v>26</v>
      </c>
      <c r="F201" s="294" t="s">
        <v>956</v>
      </c>
      <c r="G201" s="295"/>
      <c r="H201" s="295"/>
      <c r="I201" s="295"/>
      <c r="J201" s="201"/>
      <c r="K201" s="203" t="s">
        <v>26</v>
      </c>
      <c r="L201" s="201"/>
      <c r="M201" s="201"/>
      <c r="N201" s="201"/>
      <c r="O201" s="201"/>
      <c r="P201" s="201"/>
      <c r="Q201" s="201"/>
      <c r="R201" s="204"/>
      <c r="T201" s="205"/>
      <c r="U201" s="201"/>
      <c r="V201" s="201"/>
      <c r="W201" s="201"/>
      <c r="X201" s="201"/>
      <c r="Y201" s="201"/>
      <c r="Z201" s="201"/>
      <c r="AA201" s="201"/>
      <c r="AB201" s="201"/>
      <c r="AC201" s="201"/>
      <c r="AD201" s="206"/>
      <c r="AT201" s="207" t="s">
        <v>192</v>
      </c>
      <c r="AU201" s="207" t="s">
        <v>128</v>
      </c>
      <c r="AV201" s="12" t="s">
        <v>27</v>
      </c>
      <c r="AW201" s="12" t="s">
        <v>7</v>
      </c>
      <c r="AX201" s="12" t="s">
        <v>90</v>
      </c>
      <c r="AY201" s="207" t="s">
        <v>184</v>
      </c>
    </row>
    <row r="202" spans="2:65" s="10" customFormat="1" ht="31.5" customHeight="1">
      <c r="B202" s="184"/>
      <c r="C202" s="185"/>
      <c r="D202" s="185"/>
      <c r="E202" s="186" t="s">
        <v>26</v>
      </c>
      <c r="F202" s="296" t="s">
        <v>957</v>
      </c>
      <c r="G202" s="297"/>
      <c r="H202" s="297"/>
      <c r="I202" s="297"/>
      <c r="J202" s="185"/>
      <c r="K202" s="187">
        <v>1</v>
      </c>
      <c r="L202" s="185"/>
      <c r="M202" s="185"/>
      <c r="N202" s="185"/>
      <c r="O202" s="185"/>
      <c r="P202" s="185"/>
      <c r="Q202" s="185"/>
      <c r="R202" s="188"/>
      <c r="T202" s="189"/>
      <c r="U202" s="185"/>
      <c r="V202" s="185"/>
      <c r="W202" s="185"/>
      <c r="X202" s="185"/>
      <c r="Y202" s="185"/>
      <c r="Z202" s="185"/>
      <c r="AA202" s="185"/>
      <c r="AB202" s="185"/>
      <c r="AC202" s="185"/>
      <c r="AD202" s="190"/>
      <c r="AT202" s="191" t="s">
        <v>192</v>
      </c>
      <c r="AU202" s="191" t="s">
        <v>128</v>
      </c>
      <c r="AV202" s="10" t="s">
        <v>128</v>
      </c>
      <c r="AW202" s="10" t="s">
        <v>7</v>
      </c>
      <c r="AX202" s="10" t="s">
        <v>27</v>
      </c>
      <c r="AY202" s="191" t="s">
        <v>184</v>
      </c>
    </row>
    <row r="203" spans="2:65" s="1" customFormat="1" ht="22.5" customHeight="1">
      <c r="B203" s="38"/>
      <c r="C203" s="176" t="s">
        <v>335</v>
      </c>
      <c r="D203" s="176" t="s">
        <v>185</v>
      </c>
      <c r="E203" s="177" t="s">
        <v>392</v>
      </c>
      <c r="F203" s="298" t="s">
        <v>393</v>
      </c>
      <c r="G203" s="298"/>
      <c r="H203" s="298"/>
      <c r="I203" s="298"/>
      <c r="J203" s="178" t="s">
        <v>363</v>
      </c>
      <c r="K203" s="179">
        <v>1</v>
      </c>
      <c r="L203" s="180">
        <v>0</v>
      </c>
      <c r="M203" s="299">
        <v>0</v>
      </c>
      <c r="N203" s="300"/>
      <c r="O203" s="300"/>
      <c r="P203" s="279">
        <f>ROUND(V203*K203,2)</f>
        <v>0</v>
      </c>
      <c r="Q203" s="279"/>
      <c r="R203" s="40"/>
      <c r="T203" s="181" t="s">
        <v>26</v>
      </c>
      <c r="U203" s="47" t="s">
        <v>53</v>
      </c>
      <c r="V203" s="127">
        <f>L203+M203</f>
        <v>0</v>
      </c>
      <c r="W203" s="127">
        <f>ROUND(L203*K203,2)</f>
        <v>0</v>
      </c>
      <c r="X203" s="127">
        <f>ROUND(M203*K203,2)</f>
        <v>0</v>
      </c>
      <c r="Y203" s="39"/>
      <c r="Z203" s="182">
        <f>Y203*K203</f>
        <v>0</v>
      </c>
      <c r="AA203" s="182">
        <v>0</v>
      </c>
      <c r="AB203" s="182">
        <f>AA203*K203</f>
        <v>0</v>
      </c>
      <c r="AC203" s="182">
        <v>0</v>
      </c>
      <c r="AD203" s="183">
        <f>AC203*K203</f>
        <v>0</v>
      </c>
      <c r="AR203" s="21" t="s">
        <v>364</v>
      </c>
      <c r="AT203" s="21" t="s">
        <v>185</v>
      </c>
      <c r="AU203" s="21" t="s">
        <v>128</v>
      </c>
      <c r="AY203" s="21" t="s">
        <v>184</v>
      </c>
      <c r="BE203" s="114">
        <f>IF(U203="základní",P203,0)</f>
        <v>0</v>
      </c>
      <c r="BF203" s="114">
        <f>IF(U203="snížená",P203,0)</f>
        <v>0</v>
      </c>
      <c r="BG203" s="114">
        <f>IF(U203="zákl. přenesená",P203,0)</f>
        <v>0</v>
      </c>
      <c r="BH203" s="114">
        <f>IF(U203="sníž. přenesená",P203,0)</f>
        <v>0</v>
      </c>
      <c r="BI203" s="114">
        <f>IF(U203="nulová",P203,0)</f>
        <v>0</v>
      </c>
      <c r="BJ203" s="21" t="s">
        <v>27</v>
      </c>
      <c r="BK203" s="114">
        <f>ROUND(V203*K203,2)</f>
        <v>0</v>
      </c>
      <c r="BL203" s="21" t="s">
        <v>364</v>
      </c>
      <c r="BM203" s="21" t="s">
        <v>958</v>
      </c>
    </row>
    <row r="204" spans="2:65" s="12" customFormat="1" ht="22.5" customHeight="1">
      <c r="B204" s="200"/>
      <c r="C204" s="201"/>
      <c r="D204" s="201"/>
      <c r="E204" s="202" t="s">
        <v>26</v>
      </c>
      <c r="F204" s="294" t="s">
        <v>855</v>
      </c>
      <c r="G204" s="295"/>
      <c r="H204" s="295"/>
      <c r="I204" s="295"/>
      <c r="J204" s="201"/>
      <c r="K204" s="203" t="s">
        <v>26</v>
      </c>
      <c r="L204" s="201"/>
      <c r="M204" s="201"/>
      <c r="N204" s="201"/>
      <c r="O204" s="201"/>
      <c r="P204" s="201"/>
      <c r="Q204" s="201"/>
      <c r="R204" s="204"/>
      <c r="T204" s="205"/>
      <c r="U204" s="201"/>
      <c r="V204" s="201"/>
      <c r="W204" s="201"/>
      <c r="X204" s="201"/>
      <c r="Y204" s="201"/>
      <c r="Z204" s="201"/>
      <c r="AA204" s="201"/>
      <c r="AB204" s="201"/>
      <c r="AC204" s="201"/>
      <c r="AD204" s="206"/>
      <c r="AT204" s="207" t="s">
        <v>192</v>
      </c>
      <c r="AU204" s="207" t="s">
        <v>128</v>
      </c>
      <c r="AV204" s="12" t="s">
        <v>27</v>
      </c>
      <c r="AW204" s="12" t="s">
        <v>7</v>
      </c>
      <c r="AX204" s="12" t="s">
        <v>90</v>
      </c>
      <c r="AY204" s="207" t="s">
        <v>184</v>
      </c>
    </row>
    <row r="205" spans="2:65" s="10" customFormat="1" ht="22.5" customHeight="1">
      <c r="B205" s="184"/>
      <c r="C205" s="185"/>
      <c r="D205" s="185"/>
      <c r="E205" s="186" t="s">
        <v>26</v>
      </c>
      <c r="F205" s="296" t="s">
        <v>959</v>
      </c>
      <c r="G205" s="297"/>
      <c r="H205" s="297"/>
      <c r="I205" s="297"/>
      <c r="J205" s="185"/>
      <c r="K205" s="187">
        <v>1</v>
      </c>
      <c r="L205" s="185"/>
      <c r="M205" s="185"/>
      <c r="N205" s="185"/>
      <c r="O205" s="185"/>
      <c r="P205" s="185"/>
      <c r="Q205" s="185"/>
      <c r="R205" s="188"/>
      <c r="T205" s="189"/>
      <c r="U205" s="185"/>
      <c r="V205" s="185"/>
      <c r="W205" s="185"/>
      <c r="X205" s="185"/>
      <c r="Y205" s="185"/>
      <c r="Z205" s="185"/>
      <c r="AA205" s="185"/>
      <c r="AB205" s="185"/>
      <c r="AC205" s="185"/>
      <c r="AD205" s="190"/>
      <c r="AT205" s="191" t="s">
        <v>192</v>
      </c>
      <c r="AU205" s="191" t="s">
        <v>128</v>
      </c>
      <c r="AV205" s="10" t="s">
        <v>128</v>
      </c>
      <c r="AW205" s="10" t="s">
        <v>7</v>
      </c>
      <c r="AX205" s="10" t="s">
        <v>27</v>
      </c>
      <c r="AY205" s="191" t="s">
        <v>184</v>
      </c>
    </row>
    <row r="206" spans="2:65" s="1" customFormat="1" ht="49.95" customHeight="1">
      <c r="B206" s="38"/>
      <c r="C206" s="39"/>
      <c r="D206" s="166" t="s">
        <v>397</v>
      </c>
      <c r="E206" s="39"/>
      <c r="F206" s="39"/>
      <c r="G206" s="39"/>
      <c r="H206" s="39"/>
      <c r="I206" s="39"/>
      <c r="J206" s="39"/>
      <c r="K206" s="39"/>
      <c r="L206" s="39"/>
      <c r="M206" s="292">
        <f>BK206</f>
        <v>0</v>
      </c>
      <c r="N206" s="293"/>
      <c r="O206" s="293"/>
      <c r="P206" s="293"/>
      <c r="Q206" s="293"/>
      <c r="R206" s="40"/>
      <c r="T206" s="149"/>
      <c r="U206" s="39"/>
      <c r="V206" s="39"/>
      <c r="W206" s="169">
        <f>SUM(W207:W211)</f>
        <v>0</v>
      </c>
      <c r="X206" s="169">
        <f>SUM(X207:X211)</f>
        <v>0</v>
      </c>
      <c r="Y206" s="39"/>
      <c r="Z206" s="39"/>
      <c r="AA206" s="39"/>
      <c r="AB206" s="39"/>
      <c r="AC206" s="39"/>
      <c r="AD206" s="81"/>
      <c r="AT206" s="21" t="s">
        <v>89</v>
      </c>
      <c r="AU206" s="21" t="s">
        <v>90</v>
      </c>
      <c r="AY206" s="21" t="s">
        <v>398</v>
      </c>
      <c r="BK206" s="114">
        <f>SUM(BK207:BK211)</f>
        <v>0</v>
      </c>
    </row>
    <row r="207" spans="2:65" s="1" customFormat="1" ht="22.35" customHeight="1">
      <c r="B207" s="38"/>
      <c r="C207" s="213" t="s">
        <v>26</v>
      </c>
      <c r="D207" s="213" t="s">
        <v>185</v>
      </c>
      <c r="E207" s="214" t="s">
        <v>26</v>
      </c>
      <c r="F207" s="278" t="s">
        <v>26</v>
      </c>
      <c r="G207" s="278"/>
      <c r="H207" s="278"/>
      <c r="I207" s="278"/>
      <c r="J207" s="215" t="s">
        <v>26</v>
      </c>
      <c r="K207" s="216"/>
      <c r="L207" s="216"/>
      <c r="M207" s="280"/>
      <c r="N207" s="281"/>
      <c r="O207" s="281"/>
      <c r="P207" s="279">
        <f>BK207</f>
        <v>0</v>
      </c>
      <c r="Q207" s="279"/>
      <c r="R207" s="40"/>
      <c r="T207" s="181" t="s">
        <v>26</v>
      </c>
      <c r="U207" s="217" t="s">
        <v>53</v>
      </c>
      <c r="V207" s="127">
        <f>L207+M207</f>
        <v>0</v>
      </c>
      <c r="W207" s="131">
        <f>L207*K207</f>
        <v>0</v>
      </c>
      <c r="X207" s="131">
        <f>M207*K207</f>
        <v>0</v>
      </c>
      <c r="Y207" s="39"/>
      <c r="Z207" s="39"/>
      <c r="AA207" s="39"/>
      <c r="AB207" s="39"/>
      <c r="AC207" s="39"/>
      <c r="AD207" s="81"/>
      <c r="AT207" s="21" t="s">
        <v>398</v>
      </c>
      <c r="AU207" s="21" t="s">
        <v>27</v>
      </c>
      <c r="AY207" s="21" t="s">
        <v>398</v>
      </c>
      <c r="BE207" s="114">
        <f>IF(U207="základní",P207,0)</f>
        <v>0</v>
      </c>
      <c r="BF207" s="114">
        <f>IF(U207="snížená",P207,0)</f>
        <v>0</v>
      </c>
      <c r="BG207" s="114">
        <f>IF(U207="zákl. přenesená",P207,0)</f>
        <v>0</v>
      </c>
      <c r="BH207" s="114">
        <f>IF(U207="sníž. přenesená",P207,0)</f>
        <v>0</v>
      </c>
      <c r="BI207" s="114">
        <f>IF(U207="nulová",P207,0)</f>
        <v>0</v>
      </c>
      <c r="BJ207" s="21" t="s">
        <v>27</v>
      </c>
      <c r="BK207" s="114">
        <f>V207*K207</f>
        <v>0</v>
      </c>
    </row>
    <row r="208" spans="2:65" s="1" customFormat="1" ht="22.35" customHeight="1">
      <c r="B208" s="38"/>
      <c r="C208" s="213" t="s">
        <v>26</v>
      </c>
      <c r="D208" s="213" t="s">
        <v>185</v>
      </c>
      <c r="E208" s="214" t="s">
        <v>26</v>
      </c>
      <c r="F208" s="278" t="s">
        <v>26</v>
      </c>
      <c r="G208" s="278"/>
      <c r="H208" s="278"/>
      <c r="I208" s="278"/>
      <c r="J208" s="215" t="s">
        <v>26</v>
      </c>
      <c r="K208" s="216"/>
      <c r="L208" s="216"/>
      <c r="M208" s="280"/>
      <c r="N208" s="281"/>
      <c r="O208" s="281"/>
      <c r="P208" s="279">
        <f>BK208</f>
        <v>0</v>
      </c>
      <c r="Q208" s="279"/>
      <c r="R208" s="40"/>
      <c r="T208" s="181" t="s">
        <v>26</v>
      </c>
      <c r="U208" s="217" t="s">
        <v>53</v>
      </c>
      <c r="V208" s="127">
        <f>L208+M208</f>
        <v>0</v>
      </c>
      <c r="W208" s="131">
        <f>L208*K208</f>
        <v>0</v>
      </c>
      <c r="X208" s="131">
        <f>M208*K208</f>
        <v>0</v>
      </c>
      <c r="Y208" s="39"/>
      <c r="Z208" s="39"/>
      <c r="AA208" s="39"/>
      <c r="AB208" s="39"/>
      <c r="AC208" s="39"/>
      <c r="AD208" s="81"/>
      <c r="AT208" s="21" t="s">
        <v>398</v>
      </c>
      <c r="AU208" s="21" t="s">
        <v>27</v>
      </c>
      <c r="AY208" s="21" t="s">
        <v>398</v>
      </c>
      <c r="BE208" s="114">
        <f>IF(U208="základní",P208,0)</f>
        <v>0</v>
      </c>
      <c r="BF208" s="114">
        <f>IF(U208="snížená",P208,0)</f>
        <v>0</v>
      </c>
      <c r="BG208" s="114">
        <f>IF(U208="zákl. přenesená",P208,0)</f>
        <v>0</v>
      </c>
      <c r="BH208" s="114">
        <f>IF(U208="sníž. přenesená",P208,0)</f>
        <v>0</v>
      </c>
      <c r="BI208" s="114">
        <f>IF(U208="nulová",P208,0)</f>
        <v>0</v>
      </c>
      <c r="BJ208" s="21" t="s">
        <v>27</v>
      </c>
      <c r="BK208" s="114">
        <f>V208*K208</f>
        <v>0</v>
      </c>
    </row>
    <row r="209" spans="2:63" s="1" customFormat="1" ht="22.35" customHeight="1">
      <c r="B209" s="38"/>
      <c r="C209" s="213" t="s">
        <v>26</v>
      </c>
      <c r="D209" s="213" t="s">
        <v>185</v>
      </c>
      <c r="E209" s="214" t="s">
        <v>26</v>
      </c>
      <c r="F209" s="278" t="s">
        <v>26</v>
      </c>
      <c r="G209" s="278"/>
      <c r="H209" s="278"/>
      <c r="I209" s="278"/>
      <c r="J209" s="215" t="s">
        <v>26</v>
      </c>
      <c r="K209" s="216"/>
      <c r="L209" s="216"/>
      <c r="M209" s="280"/>
      <c r="N209" s="281"/>
      <c r="O209" s="281"/>
      <c r="P209" s="279">
        <f>BK209</f>
        <v>0</v>
      </c>
      <c r="Q209" s="279"/>
      <c r="R209" s="40"/>
      <c r="T209" s="181" t="s">
        <v>26</v>
      </c>
      <c r="U209" s="217" t="s">
        <v>53</v>
      </c>
      <c r="V209" s="127">
        <f>L209+M209</f>
        <v>0</v>
      </c>
      <c r="W209" s="131">
        <f>L209*K209</f>
        <v>0</v>
      </c>
      <c r="X209" s="131">
        <f>M209*K209</f>
        <v>0</v>
      </c>
      <c r="Y209" s="39"/>
      <c r="Z209" s="39"/>
      <c r="AA209" s="39"/>
      <c r="AB209" s="39"/>
      <c r="AC209" s="39"/>
      <c r="AD209" s="81"/>
      <c r="AT209" s="21" t="s">
        <v>398</v>
      </c>
      <c r="AU209" s="21" t="s">
        <v>27</v>
      </c>
      <c r="AY209" s="21" t="s">
        <v>398</v>
      </c>
      <c r="BE209" s="114">
        <f>IF(U209="základní",P209,0)</f>
        <v>0</v>
      </c>
      <c r="BF209" s="114">
        <f>IF(U209="snížená",P209,0)</f>
        <v>0</v>
      </c>
      <c r="BG209" s="114">
        <f>IF(U209="zákl. přenesená",P209,0)</f>
        <v>0</v>
      </c>
      <c r="BH209" s="114">
        <f>IF(U209="sníž. přenesená",P209,0)</f>
        <v>0</v>
      </c>
      <c r="BI209" s="114">
        <f>IF(U209="nulová",P209,0)</f>
        <v>0</v>
      </c>
      <c r="BJ209" s="21" t="s">
        <v>27</v>
      </c>
      <c r="BK209" s="114">
        <f>V209*K209</f>
        <v>0</v>
      </c>
    </row>
    <row r="210" spans="2:63" s="1" customFormat="1" ht="22.35" customHeight="1">
      <c r="B210" s="38"/>
      <c r="C210" s="213" t="s">
        <v>26</v>
      </c>
      <c r="D210" s="213" t="s">
        <v>185</v>
      </c>
      <c r="E210" s="214" t="s">
        <v>26</v>
      </c>
      <c r="F210" s="278" t="s">
        <v>26</v>
      </c>
      <c r="G210" s="278"/>
      <c r="H210" s="278"/>
      <c r="I210" s="278"/>
      <c r="J210" s="215" t="s">
        <v>26</v>
      </c>
      <c r="K210" s="216"/>
      <c r="L210" s="216"/>
      <c r="M210" s="280"/>
      <c r="N210" s="281"/>
      <c r="O210" s="281"/>
      <c r="P210" s="279">
        <f>BK210</f>
        <v>0</v>
      </c>
      <c r="Q210" s="279"/>
      <c r="R210" s="40"/>
      <c r="T210" s="181" t="s">
        <v>26</v>
      </c>
      <c r="U210" s="217" t="s">
        <v>53</v>
      </c>
      <c r="V210" s="127">
        <f>L210+M210</f>
        <v>0</v>
      </c>
      <c r="W210" s="131">
        <f>L210*K210</f>
        <v>0</v>
      </c>
      <c r="X210" s="131">
        <f>M210*K210</f>
        <v>0</v>
      </c>
      <c r="Y210" s="39"/>
      <c r="Z210" s="39"/>
      <c r="AA210" s="39"/>
      <c r="AB210" s="39"/>
      <c r="AC210" s="39"/>
      <c r="AD210" s="81"/>
      <c r="AT210" s="21" t="s">
        <v>398</v>
      </c>
      <c r="AU210" s="21" t="s">
        <v>27</v>
      </c>
      <c r="AY210" s="21" t="s">
        <v>398</v>
      </c>
      <c r="BE210" s="114">
        <f>IF(U210="základní",P210,0)</f>
        <v>0</v>
      </c>
      <c r="BF210" s="114">
        <f>IF(U210="snížená",P210,0)</f>
        <v>0</v>
      </c>
      <c r="BG210" s="114">
        <f>IF(U210="zákl. přenesená",P210,0)</f>
        <v>0</v>
      </c>
      <c r="BH210" s="114">
        <f>IF(U210="sníž. přenesená",P210,0)</f>
        <v>0</v>
      </c>
      <c r="BI210" s="114">
        <f>IF(U210="nulová",P210,0)</f>
        <v>0</v>
      </c>
      <c r="BJ210" s="21" t="s">
        <v>27</v>
      </c>
      <c r="BK210" s="114">
        <f>V210*K210</f>
        <v>0</v>
      </c>
    </row>
    <row r="211" spans="2:63" s="1" customFormat="1" ht="22.35" customHeight="1">
      <c r="B211" s="38"/>
      <c r="C211" s="213" t="s">
        <v>26</v>
      </c>
      <c r="D211" s="213" t="s">
        <v>185</v>
      </c>
      <c r="E211" s="214" t="s">
        <v>26</v>
      </c>
      <c r="F211" s="278" t="s">
        <v>26</v>
      </c>
      <c r="G211" s="278"/>
      <c r="H211" s="278"/>
      <c r="I211" s="278"/>
      <c r="J211" s="215" t="s">
        <v>26</v>
      </c>
      <c r="K211" s="216"/>
      <c r="L211" s="216"/>
      <c r="M211" s="280"/>
      <c r="N211" s="281"/>
      <c r="O211" s="281"/>
      <c r="P211" s="279">
        <f>BK211</f>
        <v>0</v>
      </c>
      <c r="Q211" s="279"/>
      <c r="R211" s="40"/>
      <c r="T211" s="181" t="s">
        <v>26</v>
      </c>
      <c r="U211" s="217" t="s">
        <v>53</v>
      </c>
      <c r="V211" s="218">
        <f>L211+M211</f>
        <v>0</v>
      </c>
      <c r="W211" s="219">
        <f>L211*K211</f>
        <v>0</v>
      </c>
      <c r="X211" s="219">
        <f>M211*K211</f>
        <v>0</v>
      </c>
      <c r="Y211" s="59"/>
      <c r="Z211" s="59"/>
      <c r="AA211" s="59"/>
      <c r="AB211" s="59"/>
      <c r="AC211" s="59"/>
      <c r="AD211" s="61"/>
      <c r="AT211" s="21" t="s">
        <v>398</v>
      </c>
      <c r="AU211" s="21" t="s">
        <v>27</v>
      </c>
      <c r="AY211" s="21" t="s">
        <v>398</v>
      </c>
      <c r="BE211" s="114">
        <f>IF(U211="základní",P211,0)</f>
        <v>0</v>
      </c>
      <c r="BF211" s="114">
        <f>IF(U211="snížená",P211,0)</f>
        <v>0</v>
      </c>
      <c r="BG211" s="114">
        <f>IF(U211="zákl. přenesená",P211,0)</f>
        <v>0</v>
      </c>
      <c r="BH211" s="114">
        <f>IF(U211="sníž. přenesená",P211,0)</f>
        <v>0</v>
      </c>
      <c r="BI211" s="114">
        <f>IF(U211="nulová",P211,0)</f>
        <v>0</v>
      </c>
      <c r="BJ211" s="21" t="s">
        <v>27</v>
      </c>
      <c r="BK211" s="114">
        <f>V211*K211</f>
        <v>0</v>
      </c>
    </row>
    <row r="212" spans="2:63" s="1" customFormat="1" ht="6.9" customHeight="1">
      <c r="B212" s="62"/>
      <c r="C212" s="63"/>
      <c r="D212" s="63"/>
      <c r="E212" s="63"/>
      <c r="F212" s="63"/>
      <c r="G212" s="63"/>
      <c r="H212" s="63"/>
      <c r="I212" s="63"/>
      <c r="J212" s="63"/>
      <c r="K212" s="63"/>
      <c r="L212" s="63"/>
      <c r="M212" s="63"/>
      <c r="N212" s="63"/>
      <c r="O212" s="63"/>
      <c r="P212" s="63"/>
      <c r="Q212" s="63"/>
      <c r="R212" s="64"/>
    </row>
  </sheetData>
  <sheetProtection password="CC35" sheet="1" objects="1" scenarios="1" formatCells="0" formatColumns="0" formatRows="0" sort="0" autoFilter="0"/>
  <mergeCells count="263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H42:J42"/>
    <mergeCell ref="N42:P42"/>
    <mergeCell ref="C76:Q76"/>
    <mergeCell ref="F78:P78"/>
    <mergeCell ref="F79:P79"/>
    <mergeCell ref="M81:P81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6:J96"/>
    <mergeCell ref="K96:L96"/>
    <mergeCell ref="M96:Q96"/>
    <mergeCell ref="H97:J97"/>
    <mergeCell ref="K97:L97"/>
    <mergeCell ref="M97:Q97"/>
    <mergeCell ref="H98:J98"/>
    <mergeCell ref="K98:L98"/>
    <mergeCell ref="M98:Q98"/>
    <mergeCell ref="H99:J99"/>
    <mergeCell ref="K99:L99"/>
    <mergeCell ref="M99:Q99"/>
    <mergeCell ref="H100:J100"/>
    <mergeCell ref="K100:L100"/>
    <mergeCell ref="M100:Q100"/>
    <mergeCell ref="H101:J101"/>
    <mergeCell ref="K101:L101"/>
    <mergeCell ref="M101:Q101"/>
    <mergeCell ref="H102:J102"/>
    <mergeCell ref="K102:L102"/>
    <mergeCell ref="M102:Q102"/>
    <mergeCell ref="M104:Q104"/>
    <mergeCell ref="D105:H105"/>
    <mergeCell ref="M105:Q105"/>
    <mergeCell ref="D106:H106"/>
    <mergeCell ref="M106:Q106"/>
    <mergeCell ref="D107:H107"/>
    <mergeCell ref="M107:Q107"/>
    <mergeCell ref="D108:H108"/>
    <mergeCell ref="M108:Q108"/>
    <mergeCell ref="D109:H109"/>
    <mergeCell ref="M109:Q109"/>
    <mergeCell ref="M110:Q110"/>
    <mergeCell ref="L112:Q112"/>
    <mergeCell ref="C118:Q118"/>
    <mergeCell ref="F120:P120"/>
    <mergeCell ref="F121:P121"/>
    <mergeCell ref="M123:P123"/>
    <mergeCell ref="M125:Q125"/>
    <mergeCell ref="M126:Q126"/>
    <mergeCell ref="F128:I128"/>
    <mergeCell ref="P128:Q128"/>
    <mergeCell ref="M128:O128"/>
    <mergeCell ref="F132:I132"/>
    <mergeCell ref="P132:Q132"/>
    <mergeCell ref="M132:O132"/>
    <mergeCell ref="F133:I133"/>
    <mergeCell ref="F134:I134"/>
    <mergeCell ref="P134:Q134"/>
    <mergeCell ref="M134:O134"/>
    <mergeCell ref="F135:I135"/>
    <mergeCell ref="F137:I137"/>
    <mergeCell ref="P137:Q137"/>
    <mergeCell ref="M137:O137"/>
    <mergeCell ref="F138:I138"/>
    <mergeCell ref="F139:I139"/>
    <mergeCell ref="P139:Q139"/>
    <mergeCell ref="M139:O139"/>
    <mergeCell ref="F140:I140"/>
    <mergeCell ref="F142:I142"/>
    <mergeCell ref="P142:Q142"/>
    <mergeCell ref="M142:O142"/>
    <mergeCell ref="F143:I143"/>
    <mergeCell ref="F144:I144"/>
    <mergeCell ref="P144:Q144"/>
    <mergeCell ref="M144:O144"/>
    <mergeCell ref="F145:I145"/>
    <mergeCell ref="P145:Q145"/>
    <mergeCell ref="M145:O145"/>
    <mergeCell ref="F146:I146"/>
    <mergeCell ref="F147:I147"/>
    <mergeCell ref="P147:Q147"/>
    <mergeCell ref="M147:O147"/>
    <mergeCell ref="F148:I148"/>
    <mergeCell ref="F150:I150"/>
    <mergeCell ref="P150:Q150"/>
    <mergeCell ref="M150:O150"/>
    <mergeCell ref="F151:I151"/>
    <mergeCell ref="P151:Q151"/>
    <mergeCell ref="M151:O151"/>
    <mergeCell ref="F152:I152"/>
    <mergeCell ref="F153:I153"/>
    <mergeCell ref="P153:Q153"/>
    <mergeCell ref="M153:O153"/>
    <mergeCell ref="F154:I154"/>
    <mergeCell ref="F155:I155"/>
    <mergeCell ref="F156:I156"/>
    <mergeCell ref="F157:I157"/>
    <mergeCell ref="P157:Q157"/>
    <mergeCell ref="M157:O157"/>
    <mergeCell ref="F158:I158"/>
    <mergeCell ref="F159:I159"/>
    <mergeCell ref="F160:I160"/>
    <mergeCell ref="F162:I162"/>
    <mergeCell ref="P162:Q162"/>
    <mergeCell ref="M162:O162"/>
    <mergeCell ref="F163:I163"/>
    <mergeCell ref="F164:I164"/>
    <mergeCell ref="P164:Q164"/>
    <mergeCell ref="M164:O164"/>
    <mergeCell ref="F165:I165"/>
    <mergeCell ref="F166:I166"/>
    <mergeCell ref="P166:Q166"/>
    <mergeCell ref="M166:O166"/>
    <mergeCell ref="F167:I167"/>
    <mergeCell ref="F170:I170"/>
    <mergeCell ref="P170:Q170"/>
    <mergeCell ref="M170:O170"/>
    <mergeCell ref="F171:I171"/>
    <mergeCell ref="F172:I172"/>
    <mergeCell ref="P172:Q172"/>
    <mergeCell ref="M172:O172"/>
    <mergeCell ref="F173:I173"/>
    <mergeCell ref="P173:Q173"/>
    <mergeCell ref="M173:O173"/>
    <mergeCell ref="F174:I174"/>
    <mergeCell ref="F175:I175"/>
    <mergeCell ref="P175:Q175"/>
    <mergeCell ref="M175:O175"/>
    <mergeCell ref="F176:I176"/>
    <mergeCell ref="P176:Q176"/>
    <mergeCell ref="M176:O176"/>
    <mergeCell ref="F177:I177"/>
    <mergeCell ref="F178:I178"/>
    <mergeCell ref="F179:I179"/>
    <mergeCell ref="F180:I180"/>
    <mergeCell ref="F181:I181"/>
    <mergeCell ref="P181:Q181"/>
    <mergeCell ref="M181:O181"/>
    <mergeCell ref="F182:I182"/>
    <mergeCell ref="P182:Q182"/>
    <mergeCell ref="M182:O182"/>
    <mergeCell ref="F183:I183"/>
    <mergeCell ref="P183:Q183"/>
    <mergeCell ref="M183:O183"/>
    <mergeCell ref="F184:I184"/>
    <mergeCell ref="F185:I185"/>
    <mergeCell ref="F188:I188"/>
    <mergeCell ref="P188:Q188"/>
    <mergeCell ref="M188:O188"/>
    <mergeCell ref="F189:I189"/>
    <mergeCell ref="F190:I190"/>
    <mergeCell ref="P190:Q190"/>
    <mergeCell ref="M190:O190"/>
    <mergeCell ref="F191:I191"/>
    <mergeCell ref="F193:I193"/>
    <mergeCell ref="P193:Q193"/>
    <mergeCell ref="M193:O193"/>
    <mergeCell ref="F194:I194"/>
    <mergeCell ref="F196:I196"/>
    <mergeCell ref="P196:Q196"/>
    <mergeCell ref="M196:O196"/>
    <mergeCell ref="F197:I197"/>
    <mergeCell ref="F198:I198"/>
    <mergeCell ref="F200:I200"/>
    <mergeCell ref="P200:Q200"/>
    <mergeCell ref="M200:O200"/>
    <mergeCell ref="F201:I201"/>
    <mergeCell ref="F202:I202"/>
    <mergeCell ref="F203:I203"/>
    <mergeCell ref="P203:Q203"/>
    <mergeCell ref="M203:O203"/>
    <mergeCell ref="F205:I205"/>
    <mergeCell ref="F207:I207"/>
    <mergeCell ref="P207:Q207"/>
    <mergeCell ref="M207:O207"/>
    <mergeCell ref="F208:I208"/>
    <mergeCell ref="P208:Q208"/>
    <mergeCell ref="M208:O208"/>
    <mergeCell ref="F209:I209"/>
    <mergeCell ref="P209:Q209"/>
    <mergeCell ref="M209:O209"/>
    <mergeCell ref="H1:K1"/>
    <mergeCell ref="S2:AF2"/>
    <mergeCell ref="F210:I210"/>
    <mergeCell ref="P210:Q210"/>
    <mergeCell ref="M210:O210"/>
    <mergeCell ref="F211:I211"/>
    <mergeCell ref="P211:Q211"/>
    <mergeCell ref="M211:O211"/>
    <mergeCell ref="M129:Q129"/>
    <mergeCell ref="M130:Q130"/>
    <mergeCell ref="M131:Q131"/>
    <mergeCell ref="M136:Q136"/>
    <mergeCell ref="M141:Q141"/>
    <mergeCell ref="M149:Q149"/>
    <mergeCell ref="M161:Q161"/>
    <mergeCell ref="M168:Q168"/>
    <mergeCell ref="M169:Q169"/>
    <mergeCell ref="M186:Q186"/>
    <mergeCell ref="M187:Q187"/>
    <mergeCell ref="M192:Q192"/>
    <mergeCell ref="M195:Q195"/>
    <mergeCell ref="M199:Q199"/>
    <mergeCell ref="M206:Q206"/>
    <mergeCell ref="F204:I204"/>
  </mergeCells>
  <dataValidations count="2">
    <dataValidation type="list" allowBlank="1" showInputMessage="1" showErrorMessage="1" error="Povoleny jsou hodnoty K, M." sqref="D207:D212">
      <formula1>"K, M"</formula1>
    </dataValidation>
    <dataValidation type="list" allowBlank="1" showInputMessage="1" showErrorMessage="1" error="Povoleny jsou hodnoty základní, snížená, zákl. přenesená, sníž. přenesená, nulová." sqref="U207:U212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15-02-1 - Plocha u stanic...</vt:lpstr>
      <vt:lpstr>15-02-2 - Úsek I. - Chodn...</vt:lpstr>
      <vt:lpstr>15-02-3 - Úsek II. - Mezi...</vt:lpstr>
      <vt:lpstr>15-02-4 - Úsek III. - Sch...</vt:lpstr>
      <vt:lpstr>15-02-5 - Úsek IV. - Odbo...</vt:lpstr>
      <vt:lpstr>15-02-6 - Řetězové zábradlí</vt:lpstr>
      <vt:lpstr>'15-02-1 - Plocha u stanic...'!Názvy_tisku</vt:lpstr>
      <vt:lpstr>'15-02-2 - Úsek I. - Chodn...'!Názvy_tisku</vt:lpstr>
      <vt:lpstr>'15-02-3 - Úsek II. - Mezi...'!Názvy_tisku</vt:lpstr>
      <vt:lpstr>'15-02-4 - Úsek III. - Sch...'!Názvy_tisku</vt:lpstr>
      <vt:lpstr>'15-02-5 - Úsek IV. - Odbo...'!Názvy_tisku</vt:lpstr>
      <vt:lpstr>'15-02-6 - Řetězové zábradlí'!Názvy_tisku</vt:lpstr>
      <vt:lpstr>'Rekapitulace stavby'!Názvy_tisku</vt:lpstr>
      <vt:lpstr>'15-02-1 - Plocha u stanic...'!Oblast_tisku</vt:lpstr>
      <vt:lpstr>'15-02-2 - Úsek I. - Chodn...'!Oblast_tisku</vt:lpstr>
      <vt:lpstr>'15-02-3 - Úsek II. - Mezi...'!Oblast_tisku</vt:lpstr>
      <vt:lpstr>'15-02-4 - Úsek III. - Sch...'!Oblast_tisku</vt:lpstr>
      <vt:lpstr>'15-02-5 - Úsek IV. - Odbo...'!Oblast_tisku</vt:lpstr>
      <vt:lpstr>'15-02-6 - Řetězové zábradlí'!Oblast_tisku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Vopata-PC\Vopata</dc:creator>
  <cp:lastModifiedBy>rfajfrova</cp:lastModifiedBy>
  <dcterms:created xsi:type="dcterms:W3CDTF">2017-08-16T04:47:16Z</dcterms:created>
  <dcterms:modified xsi:type="dcterms:W3CDTF">2018-02-06T08:34:39Z</dcterms:modified>
</cp:coreProperties>
</file>